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Mirek\Desktop\VŘ1_2026\"/>
    </mc:Choice>
  </mc:AlternateContent>
  <xr:revisionPtr revIDLastSave="0" documentId="13_ncr:1_{C5EABB8D-1096-4E93-9CBE-4B7E43EBA667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Rekapitulace stavby" sheetId="1" r:id="rId1"/>
    <sheet name="37-26-N - Modernizace schodišt " sheetId="2" r:id="rId2"/>
  </sheets>
  <definedNames>
    <definedName name="_xlnm._FilterDatabase" localSheetId="1" hidden="1">'37-26-N - Modernizace schodišt '!$C$127:$K$187</definedName>
    <definedName name="_xlnm.Print_Titles" localSheetId="1">'37-26-N - Modernizace schodišt '!$127:$127</definedName>
    <definedName name="_xlnm.Print_Titles" localSheetId="0">'Rekapitulace stavby'!$92:$92</definedName>
    <definedName name="_xlnm.Print_Area" localSheetId="1">'37-26-N - Modernizace schodišt '!$C$4:$J$76,'37-26-N - Modernizace schodišt '!$C$82:$J$111,'37-26-N - Modernizace schodišt '!$C$117:$J$187</definedName>
    <definedName name="_xlnm.Print_Area" localSheetId="0">'Rekapitulace stavby'!$D$4:$AO$76,'Rekapitulace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63" i="2" l="1"/>
  <c r="BK163" i="2"/>
  <c r="J35" i="2"/>
  <c r="J34" i="2"/>
  <c r="AY95" i="1" s="1"/>
  <c r="J33" i="2"/>
  <c r="AX95" i="1" s="1"/>
  <c r="BI187" i="2"/>
  <c r="BH187" i="2"/>
  <c r="BG187" i="2"/>
  <c r="BF187" i="2"/>
  <c r="BI186" i="2"/>
  <c r="BH186" i="2"/>
  <c r="BG186" i="2"/>
  <c r="BF186" i="2"/>
  <c r="BI183" i="2"/>
  <c r="BH183" i="2"/>
  <c r="BG183" i="2"/>
  <c r="BF183" i="2"/>
  <c r="BI182" i="2"/>
  <c r="BH182" i="2"/>
  <c r="BG182" i="2"/>
  <c r="BF182" i="2"/>
  <c r="BI181" i="2"/>
  <c r="BH181" i="2"/>
  <c r="BG181" i="2"/>
  <c r="BF181" i="2"/>
  <c r="BI179" i="2"/>
  <c r="BH179" i="2"/>
  <c r="BG179" i="2"/>
  <c r="BF179" i="2"/>
  <c r="BI178" i="2"/>
  <c r="BH178" i="2"/>
  <c r="BG178" i="2"/>
  <c r="BF178" i="2"/>
  <c r="BI177" i="2"/>
  <c r="BH177" i="2"/>
  <c r="BG177" i="2"/>
  <c r="BF177" i="2"/>
  <c r="BI176" i="2"/>
  <c r="BH176" i="2"/>
  <c r="BG176" i="2"/>
  <c r="BF176" i="2"/>
  <c r="BI174" i="2"/>
  <c r="BH174" i="2"/>
  <c r="BG174" i="2"/>
  <c r="BF174" i="2"/>
  <c r="BI173" i="2"/>
  <c r="BH173" i="2"/>
  <c r="BG173" i="2"/>
  <c r="BF173" i="2"/>
  <c r="BI172" i="2"/>
  <c r="BH172" i="2"/>
  <c r="BG172" i="2"/>
  <c r="BF172" i="2"/>
  <c r="BI171" i="2"/>
  <c r="BH171" i="2"/>
  <c r="BG171" i="2"/>
  <c r="BF171" i="2"/>
  <c r="BI170" i="2"/>
  <c r="BH170" i="2"/>
  <c r="BG170" i="2"/>
  <c r="BF170" i="2"/>
  <c r="BI169" i="2"/>
  <c r="BH169" i="2"/>
  <c r="BG169" i="2"/>
  <c r="BF169" i="2"/>
  <c r="BI168" i="2"/>
  <c r="BH168" i="2"/>
  <c r="BG168" i="2"/>
  <c r="BF168" i="2"/>
  <c r="BI166" i="2"/>
  <c r="BH166" i="2"/>
  <c r="BG166" i="2"/>
  <c r="BF166" i="2"/>
  <c r="BI165" i="2"/>
  <c r="BH165" i="2"/>
  <c r="BG165" i="2"/>
  <c r="BF165" i="2"/>
  <c r="BI164" i="2"/>
  <c r="BH164" i="2"/>
  <c r="BG164" i="2"/>
  <c r="BF164" i="2"/>
  <c r="BI162" i="2"/>
  <c r="BH162" i="2"/>
  <c r="BG162" i="2"/>
  <c r="BF162" i="2"/>
  <c r="BI161" i="2"/>
  <c r="BH161" i="2"/>
  <c r="BG161" i="2"/>
  <c r="BF161" i="2"/>
  <c r="BI159" i="2"/>
  <c r="BH159" i="2"/>
  <c r="BG159" i="2"/>
  <c r="BF159" i="2"/>
  <c r="BI158" i="2"/>
  <c r="BH158" i="2"/>
  <c r="BG158" i="2"/>
  <c r="BF158" i="2"/>
  <c r="BI155" i="2"/>
  <c r="BH155" i="2"/>
  <c r="BG155" i="2"/>
  <c r="BF155" i="2"/>
  <c r="BI153" i="2"/>
  <c r="BH153" i="2"/>
  <c r="BG153" i="2"/>
  <c r="BF153" i="2"/>
  <c r="BI152" i="2"/>
  <c r="BH152" i="2"/>
  <c r="BG152" i="2"/>
  <c r="BF152" i="2"/>
  <c r="BI151" i="2"/>
  <c r="BH151" i="2"/>
  <c r="BG151" i="2"/>
  <c r="BF151" i="2"/>
  <c r="BI150" i="2"/>
  <c r="BH150" i="2"/>
  <c r="BG150" i="2"/>
  <c r="BF150" i="2"/>
  <c r="BI148" i="2"/>
  <c r="BH148" i="2"/>
  <c r="BG148" i="2"/>
  <c r="BF148" i="2"/>
  <c r="BI147" i="2"/>
  <c r="BH147" i="2"/>
  <c r="BG147" i="2"/>
  <c r="BF147" i="2"/>
  <c r="BI146" i="2"/>
  <c r="BH146" i="2"/>
  <c r="BG146" i="2"/>
  <c r="BF146" i="2"/>
  <c r="BI144" i="2"/>
  <c r="BH144" i="2"/>
  <c r="BG144" i="2"/>
  <c r="BF144" i="2"/>
  <c r="BI143" i="2"/>
  <c r="BH143" i="2"/>
  <c r="BG143" i="2"/>
  <c r="BF143" i="2"/>
  <c r="BI142" i="2"/>
  <c r="BH142" i="2"/>
  <c r="BG142" i="2"/>
  <c r="BF142" i="2"/>
  <c r="BI140" i="2"/>
  <c r="BH140" i="2"/>
  <c r="BG140" i="2"/>
  <c r="BF140" i="2"/>
  <c r="BI138" i="2"/>
  <c r="BH138" i="2"/>
  <c r="BG138" i="2"/>
  <c r="BF138" i="2"/>
  <c r="BI136" i="2"/>
  <c r="BH136" i="2"/>
  <c r="BG136" i="2"/>
  <c r="BF136" i="2"/>
  <c r="BI135" i="2"/>
  <c r="BH135" i="2"/>
  <c r="BG135" i="2"/>
  <c r="BF135" i="2"/>
  <c r="BI134" i="2"/>
  <c r="BH134" i="2"/>
  <c r="BG134" i="2"/>
  <c r="BF134" i="2"/>
  <c r="BI133" i="2"/>
  <c r="BH133" i="2"/>
  <c r="BG133" i="2"/>
  <c r="BF133" i="2"/>
  <c r="BI132" i="2"/>
  <c r="BH132" i="2"/>
  <c r="BG132" i="2"/>
  <c r="BF132" i="2"/>
  <c r="BI131" i="2"/>
  <c r="BH131" i="2"/>
  <c r="BG131" i="2"/>
  <c r="BF131" i="2"/>
  <c r="F124" i="2"/>
  <c r="F122" i="2"/>
  <c r="E120" i="2"/>
  <c r="F89" i="2"/>
  <c r="F87" i="2"/>
  <c r="E85" i="2"/>
  <c r="J22" i="2"/>
  <c r="E22" i="2"/>
  <c r="J125" i="2" s="1"/>
  <c r="J21" i="2"/>
  <c r="J19" i="2"/>
  <c r="E19" i="2"/>
  <c r="J124" i="2" s="1"/>
  <c r="J18" i="2"/>
  <c r="J10" i="2"/>
  <c r="J122" i="2" s="1"/>
  <c r="L90" i="1"/>
  <c r="AM90" i="1"/>
  <c r="AM89" i="1"/>
  <c r="L89" i="1"/>
  <c r="AM87" i="1"/>
  <c r="L87" i="1"/>
  <c r="L85" i="1"/>
  <c r="L84" i="1"/>
  <c r="J186" i="2"/>
  <c r="BK183" i="2"/>
  <c r="BK182" i="2"/>
  <c r="BK181" i="2"/>
  <c r="BK179" i="2"/>
  <c r="J178" i="2"/>
  <c r="J177" i="2"/>
  <c r="BK176" i="2"/>
  <c r="BK174" i="2"/>
  <c r="BK172" i="2"/>
  <c r="BK171" i="2"/>
  <c r="BK165" i="2"/>
  <c r="BK162" i="2"/>
  <c r="J161" i="2"/>
  <c r="J159" i="2"/>
  <c r="BK158" i="2"/>
  <c r="BK155" i="2"/>
  <c r="BK147" i="2"/>
  <c r="J142" i="2"/>
  <c r="J140" i="2"/>
  <c r="BK133" i="2"/>
  <c r="BK132" i="2"/>
  <c r="BK131" i="2"/>
  <c r="AS94" i="1"/>
  <c r="J176" i="2"/>
  <c r="J174" i="2"/>
  <c r="BK173" i="2"/>
  <c r="J172" i="2"/>
  <c r="J170" i="2"/>
  <c r="BK169" i="2"/>
  <c r="J168" i="2"/>
  <c r="BK166" i="2"/>
  <c r="BK164" i="2"/>
  <c r="BK161" i="2"/>
  <c r="BK159" i="2"/>
  <c r="J152" i="2"/>
  <c r="J150" i="2"/>
  <c r="J148" i="2"/>
  <c r="J143" i="2"/>
  <c r="BK142" i="2"/>
  <c r="BK140" i="2"/>
  <c r="BK138" i="2"/>
  <c r="J135" i="2"/>
  <c r="BK134" i="2"/>
  <c r="J132" i="2"/>
  <c r="J131" i="2"/>
  <c r="BK187" i="2"/>
  <c r="BK186" i="2"/>
  <c r="J183" i="2"/>
  <c r="J182" i="2"/>
  <c r="J181" i="2"/>
  <c r="J179" i="2"/>
  <c r="BK178" i="2"/>
  <c r="BK177" i="2"/>
  <c r="J173" i="2"/>
  <c r="J171" i="2"/>
  <c r="BK170" i="2"/>
  <c r="J169" i="2"/>
  <c r="BK168" i="2"/>
  <c r="J165" i="2"/>
  <c r="J164" i="2"/>
  <c r="J162" i="2"/>
  <c r="J158" i="2"/>
  <c r="J155" i="2"/>
  <c r="J153" i="2"/>
  <c r="J151" i="2"/>
  <c r="BK150" i="2"/>
  <c r="BK148" i="2"/>
  <c r="J147" i="2"/>
  <c r="J146" i="2"/>
  <c r="J144" i="2"/>
  <c r="BK143" i="2"/>
  <c r="J138" i="2"/>
  <c r="J136" i="2"/>
  <c r="BK135" i="2"/>
  <c r="J134" i="2"/>
  <c r="J166" i="2"/>
  <c r="BK153" i="2"/>
  <c r="BK152" i="2"/>
  <c r="BK151" i="2"/>
  <c r="BK146" i="2"/>
  <c r="BK144" i="2"/>
  <c r="BK136" i="2"/>
  <c r="J133" i="2"/>
  <c r="J187" i="2"/>
  <c r="BK157" i="2" l="1"/>
  <c r="J157" i="2" s="1"/>
  <c r="J104" i="2" s="1"/>
  <c r="BK185" i="2"/>
  <c r="J185" i="2" s="1"/>
  <c r="J110" i="2" s="1"/>
  <c r="BK130" i="2"/>
  <c r="J130" i="2" s="1"/>
  <c r="J96" i="2" s="1"/>
  <c r="BK141" i="2"/>
  <c r="J141" i="2" s="1"/>
  <c r="J99" i="2" s="1"/>
  <c r="BK145" i="2"/>
  <c r="J145" i="2" s="1"/>
  <c r="J100" i="2" s="1"/>
  <c r="BK149" i="2"/>
  <c r="J149" i="2" s="1"/>
  <c r="J101" i="2" s="1"/>
  <c r="BK160" i="2"/>
  <c r="J160" i="2" s="1"/>
  <c r="J105" i="2" s="1"/>
  <c r="BK167" i="2"/>
  <c r="J167" i="2" s="1"/>
  <c r="J106" i="2" s="1"/>
  <c r="BK175" i="2"/>
  <c r="J175" i="2" s="1"/>
  <c r="J107" i="2" s="1"/>
  <c r="BK180" i="2"/>
  <c r="J180" i="2" s="1"/>
  <c r="J108" i="2" s="1"/>
  <c r="J89" i="2"/>
  <c r="BE134" i="2"/>
  <c r="BE140" i="2"/>
  <c r="BE142" i="2"/>
  <c r="BE147" i="2"/>
  <c r="BE155" i="2"/>
  <c r="BE159" i="2"/>
  <c r="BE161" i="2"/>
  <c r="BE162" i="2"/>
  <c r="BE164" i="2"/>
  <c r="BE170" i="2"/>
  <c r="BE187" i="2"/>
  <c r="J87" i="2"/>
  <c r="J90" i="2"/>
  <c r="BE131" i="2"/>
  <c r="BE132" i="2"/>
  <c r="BE138" i="2"/>
  <c r="BE151" i="2"/>
  <c r="BE152" i="2"/>
  <c r="BE158" i="2"/>
  <c r="BE165" i="2"/>
  <c r="BE171" i="2"/>
  <c r="BE172" i="2"/>
  <c r="BE179" i="2"/>
  <c r="BE181" i="2"/>
  <c r="BE182" i="2"/>
  <c r="BE186" i="2"/>
  <c r="BK137" i="2"/>
  <c r="J137" i="2" s="1"/>
  <c r="J97" i="2" s="1"/>
  <c r="BK139" i="2"/>
  <c r="J139" i="2" s="1"/>
  <c r="J98" i="2" s="1"/>
  <c r="BE133" i="2"/>
  <c r="BE146" i="2"/>
  <c r="BE176" i="2"/>
  <c r="BE177" i="2"/>
  <c r="BE135" i="2"/>
  <c r="BE136" i="2"/>
  <c r="BE143" i="2"/>
  <c r="BE144" i="2"/>
  <c r="BE148" i="2"/>
  <c r="BE150" i="2"/>
  <c r="BE153" i="2"/>
  <c r="BE166" i="2"/>
  <c r="BE168" i="2"/>
  <c r="BE169" i="2"/>
  <c r="BE173" i="2"/>
  <c r="BE174" i="2"/>
  <c r="BE178" i="2"/>
  <c r="BE183" i="2"/>
  <c r="BK154" i="2"/>
  <c r="J154" i="2"/>
  <c r="J102" i="2" s="1"/>
  <c r="F34" i="2"/>
  <c r="BC95" i="1" s="1"/>
  <c r="BC94" i="1" s="1"/>
  <c r="W32" i="1" s="1"/>
  <c r="J32" i="2"/>
  <c r="AW95" i="1" s="1"/>
  <c r="F32" i="2"/>
  <c r="BA95" i="1" s="1"/>
  <c r="BA94" i="1" s="1"/>
  <c r="W30" i="1" s="1"/>
  <c r="F33" i="2"/>
  <c r="BB95" i="1" s="1"/>
  <c r="BB94" i="1" s="1"/>
  <c r="W31" i="1" s="1"/>
  <c r="F35" i="2"/>
  <c r="BD95" i="1" s="1"/>
  <c r="BD94" i="1" s="1"/>
  <c r="W33" i="1" s="1"/>
  <c r="BK156" i="2" l="1"/>
  <c r="J156" i="2" s="1"/>
  <c r="J103" i="2" s="1"/>
  <c r="BK184" i="2"/>
  <c r="J184" i="2" s="1"/>
  <c r="J109" i="2" s="1"/>
  <c r="BK129" i="2"/>
  <c r="J129" i="2" s="1"/>
  <c r="J95" i="2" s="1"/>
  <c r="AX94" i="1"/>
  <c r="F31" i="2"/>
  <c r="AZ95" i="1" s="1"/>
  <c r="AZ94" i="1" s="1"/>
  <c r="W29" i="1" s="1"/>
  <c r="AY94" i="1"/>
  <c r="AW94" i="1"/>
  <c r="AK30" i="1" s="1"/>
  <c r="J31" i="2"/>
  <c r="AV95" i="1" s="1"/>
  <c r="AT95" i="1" s="1"/>
  <c r="AU95" i="1" l="1"/>
  <c r="AU94" i="1" s="1"/>
  <c r="BK128" i="2"/>
  <c r="J128" i="2" s="1"/>
  <c r="J94" i="2" s="1"/>
  <c r="AV94" i="1"/>
  <c r="AK29" i="1" s="1"/>
  <c r="AT94" i="1" l="1"/>
  <c r="J28" i="2"/>
  <c r="AG95" i="1" s="1"/>
  <c r="AG94" i="1" s="1"/>
  <c r="AK26" i="1" s="1"/>
  <c r="AK35" i="1" s="1"/>
  <c r="AN94" i="1" l="1"/>
  <c r="J37" i="2"/>
  <c r="AN95" i="1"/>
</calcChain>
</file>

<file path=xl/sharedStrings.xml><?xml version="1.0" encoding="utf-8"?>
<sst xmlns="http://schemas.openxmlformats.org/spreadsheetml/2006/main" count="863" uniqueCount="311">
  <si>
    <t>Export Komplet</t>
  </si>
  <si>
    <t/>
  </si>
  <si>
    <t>2.0</t>
  </si>
  <si>
    <t>False</t>
  </si>
  <si>
    <t>{204b6e74-b703-4abe-8554-151c95ad5679}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</si>
  <si>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</si>
  <si>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</si>
  <si>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</si>
  <si>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</si>
  <si>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</si>
  <si>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</si>
  <si>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</si>
  <si>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</si>
  <si>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37-26-N</t>
  </si>
  <si>
    <t>Stavba:</t>
  </si>
  <si>
    <t>Rekonstrukce vstupního portálu GYGR Přelouč</t>
  </si>
  <si>
    <t>KSO:</t>
  </si>
  <si>
    <t>CC-CZ:</t>
  </si>
  <si>
    <t>Místo:</t>
  </si>
  <si>
    <t xml:space="preserve"> </t>
  </si>
  <si>
    <t>Datum:</t>
  </si>
  <si>
    <t>Zadavatel:</t>
  </si>
  <si>
    <t>IČ:</t>
  </si>
  <si>
    <t>Gymnázium a grafická střední odborná škola Přelouč</t>
  </si>
  <si>
    <t>DIČ:</t>
  </si>
  <si>
    <t>Zhotovitel: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</si>
  <si>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</si>
  <si>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</si>
  <si>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</si>
  <si>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</si>
  <si>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</si>
  <si>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</si>
  <si>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</si>
  <si>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</si>
  <si>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</si>
  <si>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</si>
  <si>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</si>
  <si>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</si>
  <si>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</si>
  <si>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</si>
  <si>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</si>
  <si>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</si>
  <si>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</si>
  <si>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</si>
  <si>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</si>
  <si>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</si>
  <si>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</si>
  <si>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</si>
  <si>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</si>
  <si>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</si>
  <si>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</si>
  <si>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</si>
  <si>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</si>
  <si>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</si>
  <si>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</si>
  <si>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</si>
  <si>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</si>
  <si>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</si>
  <si>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</si>
  <si>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</si>
  <si>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</si>
  <si>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</si>
  <si>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</si>
  <si>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</si>
  <si>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</si>
  <si>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</si>
  <si>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</si>
  <si>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</si>
  <si>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</si>
  <si>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</si>
  <si>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</si>
  <si>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</si>
  <si>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</si>
  <si>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</si>
  <si>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</si>
  <si>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</si>
  <si>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</si>
  <si>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</si>
  <si>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</si>
  <si>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</si>
  <si>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</si>
  <si>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</si>
  <si>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</si>
  <si>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</si>
  <si>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</si>
  <si>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</si>
  <si>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</si>
  <si>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</si>
  <si>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</si>
  <si>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</si>
  <si>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</si>
  <si>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</si>
  <si>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763 - Konstrukce suché výstavby</t>
  </si>
  <si>
    <t xml:space="preserve">    767 - Konstrukce zámečnické</t>
  </si>
  <si>
    <t xml:space="preserve">    772 - Podlahy z kamene</t>
  </si>
  <si>
    <t xml:space="preserve">    782 - Dokončovací práce - obklady z kamene</t>
  </si>
  <si>
    <t xml:space="preserve">    783 - Dokončovací práce - nátěry</t>
  </si>
  <si>
    <t>M - Práce a dodávky M</t>
  </si>
  <si>
    <t xml:space="preserve">    21-M - Elektromontáže</t>
  </si>
  <si>
    <t>SOUPIS PRACÍ</t>
  </si>
  <si>
    <t>PČ</t>
  </si>
  <si>
    <t>MJ</t>
  </si>
  <si>
    <t>Množství</t>
  </si>
  <si>
    <t>J.cena [CZK]</t>
  </si>
  <si>
    <t>Cenová soustava</t>
  </si>
  <si>
    <t>Náklady soupisu celkem</t>
  </si>
  <si>
    <t>HSV</t>
  </si>
  <si>
    <t>Práce a dodávky HSV</t>
  </si>
  <si>
    <t>ROZPOCET</t>
  </si>
  <si>
    <t>Zemní práce</t>
  </si>
  <si>
    <t>K</t>
  </si>
  <si>
    <t>113106123</t>
  </si>
  <si>
    <t>Rozebrání dlažeb ze zámkových dlaždic komunikací pro pěší ručně</t>
  </si>
  <si>
    <t>m2</t>
  </si>
  <si>
    <t>4</t>
  </si>
  <si>
    <t>-1167681138</t>
  </si>
  <si>
    <t>132212131</t>
  </si>
  <si>
    <t>Hloubení nezapažených rýh šířky do 800 mm v soudržných horninách třídy těžitelnosti I skupiny 3 ručně</t>
  </si>
  <si>
    <t>m3</t>
  </si>
  <si>
    <t>374974041</t>
  </si>
  <si>
    <t>3</t>
  </si>
  <si>
    <t>162351104</t>
  </si>
  <si>
    <t>Vodorovné přemístění přes 500 do 1000 m výkopku/sypaniny z horniny třídy těžitelnosti I skupiny 1 až 3</t>
  </si>
  <si>
    <t>408374976</t>
  </si>
  <si>
    <t>162751119</t>
  </si>
  <si>
    <t>Příplatek k vodorovnému přemístění výkopku/sypaniny z horniny třídy těžitelnosti I skupiny 1 až 3 ZKD 1000 m přes 10000 m</t>
  </si>
  <si>
    <t>1580818889</t>
  </si>
  <si>
    <t>5</t>
  </si>
  <si>
    <t>167111101</t>
  </si>
  <si>
    <t>Nakládání výkopku z hornin třídy těžitelnosti I skupiny 1 až 3 ručně</t>
  </si>
  <si>
    <t>2066313241</t>
  </si>
  <si>
    <t>6</t>
  </si>
  <si>
    <t>171201231</t>
  </si>
  <si>
    <t>Poplatek za předání recyklačnímu zařízení zeminy a kamení kód odpadu 17 05 04</t>
  </si>
  <si>
    <t>t</t>
  </si>
  <si>
    <t>-1811454183</t>
  </si>
  <si>
    <t>Zakládání</t>
  </si>
  <si>
    <t>7</t>
  </si>
  <si>
    <t>275313811</t>
  </si>
  <si>
    <t>Základové patky z betonu tř. C 25/30</t>
  </si>
  <si>
    <t>1968266583</t>
  </si>
  <si>
    <t>Komunikace pozemní</t>
  </si>
  <si>
    <t>8</t>
  </si>
  <si>
    <t>596211110</t>
  </si>
  <si>
    <t>Kladení zámkové dlažby komunikací pro pěší ručně tl 60 mm skupiny A pl do 50 m2</t>
  </si>
  <si>
    <t>1459733567</t>
  </si>
  <si>
    <t>Úpravy povrchů, podlahy a osazování výplní</t>
  </si>
  <si>
    <t>9</t>
  </si>
  <si>
    <t>612325302</t>
  </si>
  <si>
    <t>Vápenocementová štuková omítka ostění nebo nadpraží</t>
  </si>
  <si>
    <t>1108446397</t>
  </si>
  <si>
    <t>10</t>
  </si>
  <si>
    <t>619995001</t>
  </si>
  <si>
    <t>Začištění omítek kolem oken, dveří, podlah nebo obkladů</t>
  </si>
  <si>
    <t>m</t>
  </si>
  <si>
    <t>-58593394</t>
  </si>
  <si>
    <t>11</t>
  </si>
  <si>
    <t>636395011</t>
  </si>
  <si>
    <t>Oprava spárování dlažby z dlaždic MC pl přes 4 m2</t>
  </si>
  <si>
    <t>-2110944594</t>
  </si>
  <si>
    <t>Ostatní konstrukce a práce, bourání</t>
  </si>
  <si>
    <t>949101112</t>
  </si>
  <si>
    <t>Lešení pomocné pro objekty pozemních staveb s lešeňovou podlahou v přes 1,9 do 3,5 m zatížení do 150 kg/m2</t>
  </si>
  <si>
    <t>1651616997</t>
  </si>
  <si>
    <t>13</t>
  </si>
  <si>
    <t>968082022</t>
  </si>
  <si>
    <t>Vybourání plastových zárubní dveří plochy do 4 m2</t>
  </si>
  <si>
    <t>-2138948430</t>
  </si>
  <si>
    <t>14</t>
  </si>
  <si>
    <t>978059641</t>
  </si>
  <si>
    <t>Odsekání a odebrání obkladů stěn z vnějších obkládaček plochy přes 1 m2</t>
  </si>
  <si>
    <t>1706857273</t>
  </si>
  <si>
    <t>997</t>
  </si>
  <si>
    <t>Doprava suti a vybouraných hmot</t>
  </si>
  <si>
    <t>15</t>
  </si>
  <si>
    <t>997013211</t>
  </si>
  <si>
    <t>Vnitrostaveništní doprava suti a vybouraných hmot pro budovy v do 6 m ručně</t>
  </si>
  <si>
    <t>747604332</t>
  </si>
  <si>
    <t>16</t>
  </si>
  <si>
    <t>997013501</t>
  </si>
  <si>
    <t>Odvoz suti a vybouraných hmot na skládku nebo meziskládku do 1 km se složením</t>
  </si>
  <si>
    <t>698147743</t>
  </si>
  <si>
    <t>17</t>
  </si>
  <si>
    <t>997013509</t>
  </si>
  <si>
    <t>Příplatek k odvozu suti a vybouraných hmot na skládku ZKD 1 km přes 1 km</t>
  </si>
  <si>
    <t>-1143793907</t>
  </si>
  <si>
    <t>18</t>
  </si>
  <si>
    <t>997013869</t>
  </si>
  <si>
    <t>Poplatek za předání recyklačnímu zařízení stavebního odpadu ze směsí betonu, cihel a keramických výrobků kód odpadu 17 01 07</t>
  </si>
  <si>
    <t>-1518739318</t>
  </si>
  <si>
    <t>998</t>
  </si>
  <si>
    <t>Přesun hmot</t>
  </si>
  <si>
    <t>19</t>
  </si>
  <si>
    <t>998018001</t>
  </si>
  <si>
    <t>Přesun hmot pro budovy ruční pro budovy v do 6 m</t>
  </si>
  <si>
    <t>-1712264487</t>
  </si>
  <si>
    <t>PSV</t>
  </si>
  <si>
    <t>Práce a dodávky PSV</t>
  </si>
  <si>
    <t>763</t>
  </si>
  <si>
    <t>Konstrukce suché výstavby</t>
  </si>
  <si>
    <t>20</t>
  </si>
  <si>
    <t>763131451</t>
  </si>
  <si>
    <t>SDK podhled deska 1xH2 12,5 bez izolace dvouvrstvá spodní kce profil CD+UD</t>
  </si>
  <si>
    <t>-890581797</t>
  </si>
  <si>
    <t>998763511</t>
  </si>
  <si>
    <t>Přesun hmot procentní pro konstrukce montované z desek ruční v objektech v do 6 m</t>
  </si>
  <si>
    <t>%</t>
  </si>
  <si>
    <t>-11397179</t>
  </si>
  <si>
    <t>767</t>
  </si>
  <si>
    <t>Konstrukce zámečnické</t>
  </si>
  <si>
    <t>22</t>
  </si>
  <si>
    <t>767163102</t>
  </si>
  <si>
    <t>Montáž přímého kovového zábradlí do zdiva nebo betonu v exteriéru</t>
  </si>
  <si>
    <t>1633527417</t>
  </si>
  <si>
    <t>23</t>
  </si>
  <si>
    <t>M</t>
  </si>
  <si>
    <t>55342289</t>
  </si>
  <si>
    <t>32</t>
  </si>
  <si>
    <t>-1249762247</t>
  </si>
  <si>
    <t>767640222</t>
  </si>
  <si>
    <t>Montáž dveří ocelových nebo hliníkových vchodových dvoukřídlových s nadsvětlíkem</t>
  </si>
  <si>
    <t>2108195109</t>
  </si>
  <si>
    <t>25</t>
  </si>
  <si>
    <t>RMAT0001</t>
  </si>
  <si>
    <t>nepožární prosklená stěna s dvoukřídlými dveřmi, koule-klika, čiré bezpečnostní izolační trojsklo Ug=0,6 + plný okopový panel v barvě profilace, 3-bodový elektromotorický panikový samozamykací zámek – EN 179, pasivní křídlo zabezpečeno cent</t>
  </si>
  <si>
    <t>214397511</t>
  </si>
  <si>
    <t>26</t>
  </si>
  <si>
    <t>998767311</t>
  </si>
  <si>
    <t>Přesun hmot procentní pro zámečnické konstrukce ruční v objektech v do 6 m</t>
  </si>
  <si>
    <t>77360711</t>
  </si>
  <si>
    <t>772</t>
  </si>
  <si>
    <t>Podlahy z kamene</t>
  </si>
  <si>
    <t>27</t>
  </si>
  <si>
    <t>772231424</t>
  </si>
  <si>
    <t>Montáž obkladu stupňů deskami podstupnicovými lepenými z kamene tvrdého tl přes 30 do 50 mm</t>
  </si>
  <si>
    <t>-908111372</t>
  </si>
  <si>
    <t>28</t>
  </si>
  <si>
    <t>772232811</t>
  </si>
  <si>
    <t>Demontáž obkladů schodišťových stupnic k dalšímu použití z tvrdých kamenů kladených do malty</t>
  </si>
  <si>
    <t>-2036174475</t>
  </si>
  <si>
    <t>29</t>
  </si>
  <si>
    <t>772521250</t>
  </si>
  <si>
    <t>Kladení dlažby z kamene z pravoúhlých desek a dlaždic lepených tl přes 30 do 50 mm</t>
  </si>
  <si>
    <t>-1227872103</t>
  </si>
  <si>
    <t>30</t>
  </si>
  <si>
    <t>772524811</t>
  </si>
  <si>
    <t>Demontáž dlažby z kamene k dalšímu použití z tvrdých kamenů kladených do malty</t>
  </si>
  <si>
    <t>585544954</t>
  </si>
  <si>
    <t>31</t>
  </si>
  <si>
    <t>772591913</t>
  </si>
  <si>
    <t>Renovace dlažby z kamene - broušeníí dlažby z kamene</t>
  </si>
  <si>
    <t>978062745</t>
  </si>
  <si>
    <t>772991441</t>
  </si>
  <si>
    <t>Očištění vybouraných kamenných dlažeb k dalšímu použití od malty</t>
  </si>
  <si>
    <t>-1505798501</t>
  </si>
  <si>
    <t>33</t>
  </si>
  <si>
    <t>998772311</t>
  </si>
  <si>
    <t>Přesun hmot procentní pro podlahy z kamene ruční v objektech v do 6 m</t>
  </si>
  <si>
    <t>-727202282</t>
  </si>
  <si>
    <t>782</t>
  </si>
  <si>
    <t>Dokončovací práce - obklady z kamene</t>
  </si>
  <si>
    <t>34</t>
  </si>
  <si>
    <t>782112112</t>
  </si>
  <si>
    <t>Montáž obkladu stěn z pravoúhlých desek z měkkého kamene do lepidla tl do 30 mm</t>
  </si>
  <si>
    <t>302764909</t>
  </si>
  <si>
    <t>35</t>
  </si>
  <si>
    <t>58382199</t>
  </si>
  <si>
    <t>obklad kamenný</t>
  </si>
  <si>
    <t>-2060253909</t>
  </si>
  <si>
    <t>36</t>
  </si>
  <si>
    <t>782391131</t>
  </si>
  <si>
    <t>Příplatek k montáži obkladu sloupů z kamene za nerovný povrch</t>
  </si>
  <si>
    <t>-550501586</t>
  </si>
  <si>
    <t>37</t>
  </si>
  <si>
    <t>998782311</t>
  </si>
  <si>
    <t>Přesun hmot procentní pro obklady kamenné ruční v objektech v do 6 m</t>
  </si>
  <si>
    <t>-1112254166</t>
  </si>
  <si>
    <t>783</t>
  </si>
  <si>
    <t>Dokončovací práce - nátěry</t>
  </si>
  <si>
    <t>38</t>
  </si>
  <si>
    <t>783801503</t>
  </si>
  <si>
    <t>Omytí omítek tlakovou vodou před provedením nátěru</t>
  </si>
  <si>
    <t>-1975685499</t>
  </si>
  <si>
    <t>39</t>
  </si>
  <si>
    <t>783823135</t>
  </si>
  <si>
    <t>Penetrační silikonový nátěr hladkých, tenkovrstvých zrnitých nebo štukových omítek</t>
  </si>
  <si>
    <t>97735878</t>
  </si>
  <si>
    <t>40</t>
  </si>
  <si>
    <t>783827425</t>
  </si>
  <si>
    <t>Krycí dvojnásobný silikonový nátěr omítek stupně členitosti 1 a 2</t>
  </si>
  <si>
    <t>1414797149</t>
  </si>
  <si>
    <t>Práce a dodávky M</t>
  </si>
  <si>
    <t>21-M</t>
  </si>
  <si>
    <t>Elektromontáže</t>
  </si>
  <si>
    <t>41</t>
  </si>
  <si>
    <t>21-M00001</t>
  </si>
  <si>
    <t>Úprava stávající elektroinstalace, výměna svítidel v podhledu</t>
  </si>
  <si>
    <t>kpl</t>
  </si>
  <si>
    <t>64</t>
  </si>
  <si>
    <t>-1880216195</t>
  </si>
  <si>
    <t>42</t>
  </si>
  <si>
    <t>21-M00002</t>
  </si>
  <si>
    <t>Příprava pro elektronickou čtečku čipů u vstupních dveří vč. zednického zapravení a rozvodu elektro od rozvaděče</t>
  </si>
  <si>
    <t>1925283155</t>
  </si>
  <si>
    <t xml:space="preserve">zábradlí ocelové zinkované vč. dvpoukřídlé brány š. 1800mm se sloupky  z profilů tenkostěnných jakl v. 2250mm - čelní strana , v. 1500m - boční strany  </t>
  </si>
  <si>
    <t>24b</t>
  </si>
  <si>
    <t>24a</t>
  </si>
  <si>
    <t>7676400R</t>
  </si>
  <si>
    <t xml:space="preserve">Demontáž dveří ocelových nebo hliníkových vchodových dvoukřídlových s nadsvětlíkem vč. zednického začištění </t>
  </si>
  <si>
    <t>Příloha č. 6: Položkový rozpočet - výkaz výměr</t>
  </si>
  <si>
    <t>Vstupní schodiště do budovy teoretické výuky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</si>
</sst>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19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166" fontId="15" fillId="0" borderId="0" xfId="0" applyNumberFormat="1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3" fillId="0" borderId="19" xfId="0" applyNumberFormat="1" applyFont="1" applyBorder="1" applyAlignment="1">
      <alignment vertical="center"/>
    </xf>
    <xf numFmtId="4" fontId="23" fillId="0" borderId="20" xfId="0" applyNumberFormat="1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4" fontId="23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/>
    <xf numFmtId="0" fontId="24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19" fillId="0" borderId="0" xfId="0" applyNumberFormat="1" applyFont="1" applyAlignment="1"/>
    <xf numFmtId="166" fontId="26" fillId="0" borderId="12" xfId="0" applyNumberFormat="1" applyFont="1" applyBorder="1" applyAlignment="1"/>
    <xf numFmtId="166" fontId="26" fillId="0" borderId="13" xfId="0" applyNumberFormat="1" applyFont="1" applyBorder="1" applyAlignment="1"/>
    <xf numFmtId="4" fontId="27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166" fontId="18" fillId="0" borderId="0" xfId="0" applyNumberFormat="1" applyFont="1" applyBorder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8" fillId="0" borderId="22" xfId="0" applyFont="1" applyBorder="1" applyAlignment="1" applyProtection="1">
      <alignment horizontal="center" vertical="center"/>
      <protection locked="0"/>
    </xf>
    <xf numFmtId="49" fontId="28" fillId="0" borderId="22" xfId="0" applyNumberFormat="1" applyFont="1" applyBorder="1" applyAlignment="1" applyProtection="1">
      <alignment horizontal="left" vertical="center" wrapText="1"/>
      <protection locked="0"/>
    </xf>
    <xf numFmtId="0" fontId="28" fillId="0" borderId="22" xfId="0" applyFont="1" applyBorder="1" applyAlignment="1" applyProtection="1">
      <alignment horizontal="left" vertical="center" wrapText="1"/>
      <protection locked="0"/>
    </xf>
    <xf numFmtId="0" fontId="28" fillId="0" borderId="22" xfId="0" applyFont="1" applyBorder="1" applyAlignment="1" applyProtection="1">
      <alignment horizontal="center" vertical="center" wrapText="1"/>
      <protection locked="0"/>
    </xf>
    <xf numFmtId="167" fontId="28" fillId="0" borderId="22" xfId="0" applyNumberFormat="1" applyFont="1" applyBorder="1" applyAlignment="1" applyProtection="1">
      <alignment vertical="center"/>
      <protection locked="0"/>
    </xf>
    <xf numFmtId="4" fontId="28" fillId="0" borderId="22" xfId="0" applyNumberFormat="1" applyFont="1" applyBorder="1" applyAlignment="1" applyProtection="1">
      <alignment vertical="center"/>
      <protection locked="0"/>
    </xf>
    <xf numFmtId="0" fontId="29" fillId="0" borderId="22" xfId="0" applyFont="1" applyBorder="1" applyAlignment="1" applyProtection="1">
      <alignment vertical="center"/>
      <protection locked="0"/>
    </xf>
    <xf numFmtId="0" fontId="29" fillId="0" borderId="3" xfId="0" applyFont="1" applyBorder="1" applyAlignment="1">
      <alignment vertical="center"/>
    </xf>
    <xf numFmtId="0" fontId="28" fillId="0" borderId="14" xfId="0" applyFont="1" applyBorder="1" applyAlignment="1">
      <alignment horizontal="left" vertical="center"/>
    </xf>
    <xf numFmtId="0" fontId="28" fillId="0" borderId="0" xfId="0" applyFont="1" applyBorder="1" applyAlignment="1">
      <alignment horizontal="center"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0" fontId="0" fillId="0" borderId="0" xfId="0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4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>
      <selection activeCell="K6" sqref="K6:AO6"/>
    </sheetView>
  </sheetViews>
  <sheetFormatPr defaultRowHeight="10.199999999999999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hidden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" customHeight="1">
      <c r="AR2" s="162" t="s">
        <v>5</v>
      </c>
      <c r="AS2" s="163"/>
      <c r="AT2" s="163"/>
      <c r="AU2" s="163"/>
      <c r="AV2" s="163"/>
      <c r="AW2" s="163"/>
      <c r="AX2" s="163"/>
      <c r="AY2" s="163"/>
      <c r="AZ2" s="163"/>
      <c r="BA2" s="163"/>
      <c r="BB2" s="163"/>
      <c r="BC2" s="163"/>
      <c r="BD2" s="163"/>
      <c r="BE2" s="163"/>
      <c r="BS2" s="14" t="s">
        <v>6</v>
      </c>
      <c r="BT2" s="14" t="s">
        <v>7</v>
      </c>
    </row>
    <row r="3" spans="1:74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s="1" customFormat="1" ht="24.9" customHeight="1">
      <c r="B4" s="17"/>
      <c r="D4" s="18" t="s">
        <v>9</v>
      </c>
      <c r="AR4" s="17"/>
      <c r="AS4" s="19" t="s">
        <v>10</v>
      </c>
      <c r="BS4" s="14" t="s">
        <v>11</v>
      </c>
    </row>
    <row r="5" spans="1:74" s="1" customFormat="1" ht="12" customHeight="1">
      <c r="B5" s="17"/>
      <c r="D5" s="20" t="s">
        <v>12</v>
      </c>
      <c r="K5" s="190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R5" s="17"/>
      <c r="BS5" s="14" t="s">
        <v>6</v>
      </c>
    </row>
    <row r="6" spans="1:74" s="1" customFormat="1" ht="36.9" customHeight="1">
      <c r="B6" s="17"/>
      <c r="D6" s="22" t="s">
        <v>14</v>
      </c>
      <c r="K6" s="191" t="s">
        <v>310</v>
      </c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163"/>
      <c r="AA6" s="163"/>
      <c r="AB6" s="163"/>
      <c r="AC6" s="163"/>
      <c r="AD6" s="163"/>
      <c r="AE6" s="163"/>
      <c r="AF6" s="163"/>
      <c r="AG6" s="163"/>
      <c r="AH6" s="163"/>
      <c r="AI6" s="163"/>
      <c r="AJ6" s="163"/>
      <c r="AK6" s="163"/>
      <c r="AL6" s="163"/>
      <c r="AM6" s="163"/>
      <c r="AN6" s="163"/>
      <c r="AO6" s="163"/>
      <c r="AR6" s="17"/>
      <c r="BS6" s="14" t="s">
        <v>6</v>
      </c>
    </row>
    <row r="7" spans="1:74" s="1" customFormat="1" ht="12" customHeight="1">
      <c r="B7" s="17"/>
      <c r="D7" s="23" t="s">
        <v>16</v>
      </c>
      <c r="K7" s="21" t="s">
        <v>1</v>
      </c>
      <c r="AK7" s="23" t="s">
        <v>17</v>
      </c>
      <c r="AN7" s="21" t="s">
        <v>1</v>
      </c>
      <c r="AR7" s="17"/>
      <c r="BS7" s="14" t="s">
        <v>6</v>
      </c>
    </row>
    <row r="8" spans="1:74" s="1" customFormat="1" ht="12" customHeight="1">
      <c r="B8" s="17"/>
      <c r="D8" s="23" t="s">
        <v>18</v>
      </c>
      <c r="K8" s="21" t="s">
        <v>19</v>
      </c>
      <c r="AK8" s="23" t="s">
        <v>20</v>
      </c>
      <c r="AN8" s="21"/>
      <c r="AR8" s="17"/>
      <c r="BS8" s="14" t="s">
        <v>6</v>
      </c>
    </row>
    <row r="9" spans="1:74" s="1" customFormat="1" ht="14.4" customHeight="1">
      <c r="B9" s="17"/>
      <c r="AR9" s="17"/>
      <c r="BS9" s="14" t="s">
        <v>6</v>
      </c>
    </row>
    <row r="10" spans="1:74" s="1" customFormat="1" ht="12" customHeight="1">
      <c r="B10" s="17"/>
      <c r="D10" s="23" t="s">
        <v>21</v>
      </c>
      <c r="AK10" s="23" t="s">
        <v>22</v>
      </c>
      <c r="AN10" s="21" t="s">
        <v>1</v>
      </c>
      <c r="AR10" s="17"/>
      <c r="BS10" s="14" t="s">
        <v>6</v>
      </c>
    </row>
    <row r="11" spans="1:74" s="1" customFormat="1" ht="18.45" customHeight="1">
      <c r="B11" s="17"/>
      <c r="E11" s="21" t="s">
        <v>23</v>
      </c>
      <c r="AK11" s="23" t="s">
        <v>24</v>
      </c>
      <c r="AN11" s="21" t="s">
        <v>1</v>
      </c>
      <c r="AR11" s="17"/>
      <c r="BS11" s="14" t="s">
        <v>6</v>
      </c>
    </row>
    <row r="12" spans="1:74" s="1" customFormat="1" ht="6.9" customHeight="1">
      <c r="B12" s="17"/>
      <c r="AR12" s="17"/>
      <c r="BS12" s="14" t="s">
        <v>6</v>
      </c>
    </row>
    <row r="13" spans="1:74" s="1" customFormat="1" ht="12" customHeight="1">
      <c r="B13" s="17"/>
      <c r="D13" s="23" t="s">
        <v>25</v>
      </c>
      <c r="AK13" s="23" t="s">
        <v>22</v>
      </c>
      <c r="AN13" s="21" t="s">
        <v>1</v>
      </c>
      <c r="AR13" s="17"/>
      <c r="BS13" s="14" t="s">
        <v>6</v>
      </c>
    </row>
    <row r="14" spans="1:74" ht="13.2">
      <c r="B14" s="17"/>
      <c r="E14" s="21"/>
      <c r="AK14" s="23" t="s">
        <v>24</v>
      </c>
      <c r="AN14" s="21" t="s">
        <v>1</v>
      </c>
      <c r="AR14" s="17"/>
      <c r="BS14" s="14" t="s">
        <v>6</v>
      </c>
    </row>
    <row r="15" spans="1:74" s="1" customFormat="1" ht="6.9" customHeight="1">
      <c r="B15" s="17"/>
      <c r="AR15" s="17"/>
      <c r="BS15" s="14" t="s">
        <v>3</v>
      </c>
    </row>
    <row r="16" spans="1:74" s="1" customFormat="1" ht="12" customHeight="1">
      <c r="B16" s="17"/>
      <c r="D16" s="23" t="s">
        <v>26</v>
      </c>
      <c r="AK16" s="23" t="s">
        <v>22</v>
      </c>
      <c r="AN16" s="21" t="s">
        <v>1</v>
      </c>
      <c r="AR16" s="17"/>
      <c r="BS16" s="14" t="s">
        <v>3</v>
      </c>
    </row>
    <row r="17" spans="1:71" s="1" customFormat="1" ht="18.45" customHeight="1">
      <c r="B17" s="17"/>
      <c r="E17" s="21" t="s">
        <v>19</v>
      </c>
      <c r="AK17" s="23" t="s">
        <v>24</v>
      </c>
      <c r="AN17" s="21" t="s">
        <v>1</v>
      </c>
      <c r="AR17" s="17"/>
      <c r="BS17" s="14" t="s">
        <v>27</v>
      </c>
    </row>
    <row r="18" spans="1:71" s="1" customFormat="1" ht="6.9" customHeight="1">
      <c r="B18" s="17"/>
      <c r="AR18" s="17"/>
      <c r="BS18" s="14" t="s">
        <v>6</v>
      </c>
    </row>
    <row r="19" spans="1:71" s="1" customFormat="1" ht="12" customHeight="1">
      <c r="B19" s="17"/>
      <c r="D19" s="23" t="s">
        <v>28</v>
      </c>
      <c r="AK19" s="23" t="s">
        <v>22</v>
      </c>
      <c r="AN19" s="21" t="s">
        <v>1</v>
      </c>
      <c r="AR19" s="17"/>
      <c r="BS19" s="14" t="s">
        <v>6</v>
      </c>
    </row>
    <row r="20" spans="1:71" s="1" customFormat="1" ht="18.45" customHeight="1">
      <c r="B20" s="17"/>
      <c r="E20" s="21" t="s">
        <v>19</v>
      </c>
      <c r="AK20" s="23" t="s">
        <v>24</v>
      </c>
      <c r="AN20" s="21" t="s">
        <v>1</v>
      </c>
      <c r="AR20" s="17"/>
      <c r="BS20" s="14" t="s">
        <v>27</v>
      </c>
    </row>
    <row r="21" spans="1:71" s="1" customFormat="1" ht="6.9" customHeight="1">
      <c r="B21" s="17"/>
      <c r="AR21" s="17"/>
    </row>
    <row r="22" spans="1:71" s="1" customFormat="1" ht="12" customHeight="1">
      <c r="B22" s="17"/>
      <c r="D22" s="23" t="s">
        <v>29</v>
      </c>
      <c r="AR22" s="17"/>
    </row>
    <row r="23" spans="1:71" s="1" customFormat="1" ht="16.5" customHeight="1">
      <c r="B23" s="17"/>
      <c r="E23" s="192" t="s">
        <v>1</v>
      </c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92"/>
      <c r="X23" s="192"/>
      <c r="Y23" s="192"/>
      <c r="Z23" s="192"/>
      <c r="AA23" s="192"/>
      <c r="AB23" s="192"/>
      <c r="AC23" s="192"/>
      <c r="AD23" s="192"/>
      <c r="AE23" s="192"/>
      <c r="AF23" s="192"/>
      <c r="AG23" s="192"/>
      <c r="AH23" s="192"/>
      <c r="AI23" s="192"/>
      <c r="AJ23" s="192"/>
      <c r="AK23" s="192"/>
      <c r="AL23" s="192"/>
      <c r="AM23" s="192"/>
      <c r="AN23" s="192"/>
      <c r="AR23" s="17"/>
    </row>
    <row r="24" spans="1:71" s="1" customFormat="1" ht="6.9" customHeight="1">
      <c r="B24" s="17"/>
      <c r="AR24" s="17"/>
    </row>
    <row r="25" spans="1:71" s="1" customFormat="1" ht="6.9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5" customHeight="1">
      <c r="A26" s="26"/>
      <c r="B26" s="27"/>
      <c r="C26" s="26"/>
      <c r="D26" s="28" t="s">
        <v>30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93">
        <f>ROUND(AG94,2)</f>
        <v>0</v>
      </c>
      <c r="AL26" s="194"/>
      <c r="AM26" s="194"/>
      <c r="AN26" s="194"/>
      <c r="AO26" s="194"/>
      <c r="AP26" s="26"/>
      <c r="AQ26" s="26"/>
      <c r="AR26" s="27"/>
      <c r="BE26" s="26"/>
    </row>
    <row r="27" spans="1:71" s="2" customFormat="1" ht="6.9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3.2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195" t="s">
        <v>31</v>
      </c>
      <c r="M28" s="195"/>
      <c r="N28" s="195"/>
      <c r="O28" s="195"/>
      <c r="P28" s="195"/>
      <c r="Q28" s="26"/>
      <c r="R28" s="26"/>
      <c r="S28" s="26"/>
      <c r="T28" s="26"/>
      <c r="U28" s="26"/>
      <c r="V28" s="26"/>
      <c r="W28" s="195" t="s">
        <v>32</v>
      </c>
      <c r="X28" s="195"/>
      <c r="Y28" s="195"/>
      <c r="Z28" s="195"/>
      <c r="AA28" s="195"/>
      <c r="AB28" s="195"/>
      <c r="AC28" s="195"/>
      <c r="AD28" s="195"/>
      <c r="AE28" s="195"/>
      <c r="AF28" s="26"/>
      <c r="AG28" s="26"/>
      <c r="AH28" s="26"/>
      <c r="AI28" s="26"/>
      <c r="AJ28" s="26"/>
      <c r="AK28" s="195" t="s">
        <v>33</v>
      </c>
      <c r="AL28" s="195"/>
      <c r="AM28" s="195"/>
      <c r="AN28" s="195"/>
      <c r="AO28" s="195"/>
      <c r="AP28" s="26"/>
      <c r="AQ28" s="26"/>
      <c r="AR28" s="27"/>
      <c r="BE28" s="26"/>
    </row>
    <row r="29" spans="1:71" s="3" customFormat="1" ht="14.4" customHeight="1">
      <c r="B29" s="31"/>
      <c r="D29" s="23" t="s">
        <v>34</v>
      </c>
      <c r="F29" s="23" t="s">
        <v>35</v>
      </c>
      <c r="L29" s="180">
        <v>0.21</v>
      </c>
      <c r="M29" s="179"/>
      <c r="N29" s="179"/>
      <c r="O29" s="179"/>
      <c r="P29" s="179"/>
      <c r="W29" s="178">
        <f>ROUND(AZ94, 2)</f>
        <v>0</v>
      </c>
      <c r="X29" s="179"/>
      <c r="Y29" s="179"/>
      <c r="Z29" s="179"/>
      <c r="AA29" s="179"/>
      <c r="AB29" s="179"/>
      <c r="AC29" s="179"/>
      <c r="AD29" s="179"/>
      <c r="AE29" s="179"/>
      <c r="AK29" s="178">
        <f>ROUND(AV94, 2)</f>
        <v>0</v>
      </c>
      <c r="AL29" s="179"/>
      <c r="AM29" s="179"/>
      <c r="AN29" s="179"/>
      <c r="AO29" s="179"/>
      <c r="AR29" s="31"/>
    </row>
    <row r="30" spans="1:71" s="3" customFormat="1" ht="14.4" customHeight="1">
      <c r="B30" s="31"/>
      <c r="F30" s="23" t="s">
        <v>36</v>
      </c>
      <c r="L30" s="180">
        <v>0.12</v>
      </c>
      <c r="M30" s="179"/>
      <c r="N30" s="179"/>
      <c r="O30" s="179"/>
      <c r="P30" s="179"/>
      <c r="W30" s="178">
        <f>ROUND(BA94, 2)</f>
        <v>0</v>
      </c>
      <c r="X30" s="179"/>
      <c r="Y30" s="179"/>
      <c r="Z30" s="179"/>
      <c r="AA30" s="179"/>
      <c r="AB30" s="179"/>
      <c r="AC30" s="179"/>
      <c r="AD30" s="179"/>
      <c r="AE30" s="179"/>
      <c r="AK30" s="178">
        <f>ROUND(AW94, 2)</f>
        <v>0</v>
      </c>
      <c r="AL30" s="179"/>
      <c r="AM30" s="179"/>
      <c r="AN30" s="179"/>
      <c r="AO30" s="179"/>
      <c r="AR30" s="31"/>
    </row>
    <row r="31" spans="1:71" s="3" customFormat="1" ht="14.4" hidden="1" customHeight="1">
      <c r="B31" s="31"/>
      <c r="F31" s="23" t="s">
        <v>37</v>
      </c>
      <c r="L31" s="180">
        <v>0.21</v>
      </c>
      <c r="M31" s="179"/>
      <c r="N31" s="179"/>
      <c r="O31" s="179"/>
      <c r="P31" s="179"/>
      <c r="W31" s="178">
        <f>ROUND(BB94, 2)</f>
        <v>0</v>
      </c>
      <c r="X31" s="179"/>
      <c r="Y31" s="179"/>
      <c r="Z31" s="179"/>
      <c r="AA31" s="179"/>
      <c r="AB31" s="179"/>
      <c r="AC31" s="179"/>
      <c r="AD31" s="179"/>
      <c r="AE31" s="179"/>
      <c r="AK31" s="178">
        <v>0</v>
      </c>
      <c r="AL31" s="179"/>
      <c r="AM31" s="179"/>
      <c r="AN31" s="179"/>
      <c r="AO31" s="179"/>
      <c r="AR31" s="31"/>
    </row>
    <row r="32" spans="1:71" s="3" customFormat="1" ht="14.4" hidden="1" customHeight="1">
      <c r="B32" s="31"/>
      <c r="F32" s="23" t="s">
        <v>38</v>
      </c>
      <c r="L32" s="180">
        <v>0.12</v>
      </c>
      <c r="M32" s="179"/>
      <c r="N32" s="179"/>
      <c r="O32" s="179"/>
      <c r="P32" s="179"/>
      <c r="W32" s="178">
        <f>ROUND(BC94, 2)</f>
        <v>0</v>
      </c>
      <c r="X32" s="179"/>
      <c r="Y32" s="179"/>
      <c r="Z32" s="179"/>
      <c r="AA32" s="179"/>
      <c r="AB32" s="179"/>
      <c r="AC32" s="179"/>
      <c r="AD32" s="179"/>
      <c r="AE32" s="179"/>
      <c r="AK32" s="178">
        <v>0</v>
      </c>
      <c r="AL32" s="179"/>
      <c r="AM32" s="179"/>
      <c r="AN32" s="179"/>
      <c r="AO32" s="179"/>
      <c r="AR32" s="31"/>
    </row>
    <row r="33" spans="1:57" s="3" customFormat="1" ht="14.4" hidden="1" customHeight="1">
      <c r="B33" s="31"/>
      <c r="F33" s="23" t="s">
        <v>39</v>
      </c>
      <c r="L33" s="180">
        <v>0</v>
      </c>
      <c r="M33" s="179"/>
      <c r="N33" s="179"/>
      <c r="O33" s="179"/>
      <c r="P33" s="179"/>
      <c r="W33" s="178">
        <f>ROUND(BD94, 2)</f>
        <v>0</v>
      </c>
      <c r="X33" s="179"/>
      <c r="Y33" s="179"/>
      <c r="Z33" s="179"/>
      <c r="AA33" s="179"/>
      <c r="AB33" s="179"/>
      <c r="AC33" s="179"/>
      <c r="AD33" s="179"/>
      <c r="AE33" s="179"/>
      <c r="AK33" s="178">
        <v>0</v>
      </c>
      <c r="AL33" s="179"/>
      <c r="AM33" s="179"/>
      <c r="AN33" s="179"/>
      <c r="AO33" s="179"/>
      <c r="AR33" s="31"/>
    </row>
    <row r="34" spans="1:57" s="2" customFormat="1" ht="6.9" customHeight="1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5" customHeight="1">
      <c r="A35" s="26"/>
      <c r="B35" s="27"/>
      <c r="C35" s="32"/>
      <c r="D35" s="33" t="s">
        <v>40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41</v>
      </c>
      <c r="U35" s="34"/>
      <c r="V35" s="34"/>
      <c r="W35" s="34"/>
      <c r="X35" s="181" t="s">
        <v>42</v>
      </c>
      <c r="Y35" s="182"/>
      <c r="Z35" s="182"/>
      <c r="AA35" s="182"/>
      <c r="AB35" s="182"/>
      <c r="AC35" s="34"/>
      <c r="AD35" s="34"/>
      <c r="AE35" s="34"/>
      <c r="AF35" s="34"/>
      <c r="AG35" s="34"/>
      <c r="AH35" s="34"/>
      <c r="AI35" s="34"/>
      <c r="AJ35" s="34"/>
      <c r="AK35" s="183">
        <f>SUM(AK26:AK33)</f>
        <v>0</v>
      </c>
      <c r="AL35" s="182"/>
      <c r="AM35" s="182"/>
      <c r="AN35" s="182"/>
      <c r="AO35" s="184"/>
      <c r="AP35" s="32"/>
      <c r="AQ35" s="32"/>
      <c r="AR35" s="27"/>
      <c r="BE35" s="26"/>
    </row>
    <row r="36" spans="1:57" s="2" customFormat="1" ht="6.9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" customHeight="1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" customHeight="1">
      <c r="B38" s="17"/>
      <c r="AR38" s="17"/>
    </row>
    <row r="39" spans="1:57" s="1" customFormat="1" ht="14.4" customHeight="1">
      <c r="B39" s="17"/>
      <c r="AR39" s="17"/>
    </row>
    <row r="40" spans="1:57" s="1" customFormat="1" ht="14.4" customHeight="1">
      <c r="B40" s="17"/>
      <c r="AR40" s="17"/>
    </row>
    <row r="41" spans="1:57" s="1" customFormat="1" ht="14.4" customHeight="1">
      <c r="B41" s="17"/>
      <c r="AR41" s="17"/>
    </row>
    <row r="42" spans="1:57" s="1" customFormat="1" ht="14.4" customHeight="1">
      <c r="B42" s="17"/>
      <c r="AR42" s="17"/>
    </row>
    <row r="43" spans="1:57" s="1" customFormat="1" ht="14.4" customHeight="1">
      <c r="B43" s="17"/>
      <c r="AR43" s="17"/>
    </row>
    <row r="44" spans="1:57" s="1" customFormat="1" ht="14.4" customHeight="1">
      <c r="B44" s="17"/>
      <c r="AR44" s="17"/>
    </row>
    <row r="45" spans="1:57" s="1" customFormat="1" ht="14.4" customHeight="1">
      <c r="B45" s="17"/>
      <c r="AR45" s="17"/>
    </row>
    <row r="46" spans="1:57" s="1" customFormat="1" ht="14.4" customHeight="1">
      <c r="B46" s="17"/>
      <c r="AR46" s="17"/>
    </row>
    <row r="47" spans="1:57" s="1" customFormat="1" ht="14.4" customHeight="1">
      <c r="B47" s="17"/>
      <c r="AR47" s="17"/>
    </row>
    <row r="48" spans="1:57" s="1" customFormat="1" ht="14.4" customHeight="1">
      <c r="B48" s="17"/>
      <c r="AR48" s="17"/>
    </row>
    <row r="49" spans="1:57" s="2" customFormat="1" ht="14.4" customHeight="1">
      <c r="B49" s="36"/>
      <c r="D49" s="37" t="s">
        <v>43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44</v>
      </c>
      <c r="AI49" s="38"/>
      <c r="AJ49" s="38"/>
      <c r="AK49" s="38"/>
      <c r="AL49" s="38"/>
      <c r="AM49" s="38"/>
      <c r="AN49" s="38"/>
      <c r="AO49" s="38"/>
      <c r="AR49" s="36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3.2">
      <c r="A60" s="26"/>
      <c r="B60" s="27"/>
      <c r="C60" s="26"/>
      <c r="D60" s="39" t="s">
        <v>45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9" t="s">
        <v>46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39" t="s">
        <v>45</v>
      </c>
      <c r="AI60" s="29"/>
      <c r="AJ60" s="29"/>
      <c r="AK60" s="29"/>
      <c r="AL60" s="29"/>
      <c r="AM60" s="39" t="s">
        <v>46</v>
      </c>
      <c r="AN60" s="29"/>
      <c r="AO60" s="29"/>
      <c r="AP60" s="26"/>
      <c r="AQ60" s="26"/>
      <c r="AR60" s="27"/>
      <c r="BE60" s="26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3.2">
      <c r="A64" s="26"/>
      <c r="B64" s="27"/>
      <c r="C64" s="26"/>
      <c r="D64" s="37" t="s">
        <v>47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7" t="s">
        <v>48</v>
      </c>
      <c r="AI64" s="40"/>
      <c r="AJ64" s="40"/>
      <c r="AK64" s="40"/>
      <c r="AL64" s="40"/>
      <c r="AM64" s="40"/>
      <c r="AN64" s="40"/>
      <c r="AO64" s="40"/>
      <c r="AP64" s="26"/>
      <c r="AQ64" s="26"/>
      <c r="AR64" s="27"/>
      <c r="BE64" s="26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3.2">
      <c r="A75" s="26"/>
      <c r="B75" s="27"/>
      <c r="C75" s="26"/>
      <c r="D75" s="39" t="s">
        <v>45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9" t="s">
        <v>46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39" t="s">
        <v>45</v>
      </c>
      <c r="AI75" s="29"/>
      <c r="AJ75" s="29"/>
      <c r="AK75" s="29"/>
      <c r="AL75" s="29"/>
      <c r="AM75" s="39" t="s">
        <v>46</v>
      </c>
      <c r="AN75" s="29"/>
      <c r="AO75" s="29"/>
      <c r="AP75" s="26"/>
      <c r="AQ75" s="26"/>
      <c r="AR75" s="27"/>
      <c r="BE75" s="26"/>
    </row>
    <row r="76" spans="1:57" s="2" customFormat="1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7"/>
      <c r="BE77" s="26"/>
    </row>
    <row r="81" spans="1:90" s="2" customFormat="1" ht="6.9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7"/>
      <c r="BE81" s="26"/>
    </row>
    <row r="82" spans="1:90" s="2" customFormat="1" ht="24.9" customHeight="1">
      <c r="A82" s="26"/>
      <c r="B82" s="27"/>
      <c r="C82" s="18" t="s">
        <v>49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0" s="2" customFormat="1" ht="6.9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0" s="4" customFormat="1" ht="12" customHeight="1">
      <c r="B84" s="45"/>
      <c r="C84" s="23" t="s">
        <v>12</v>
      </c>
      <c r="L84" s="4">
        <f>K5</f>
        <v>0</v>
      </c>
      <c r="AR84" s="45"/>
    </row>
    <row r="85" spans="1:90" s="5" customFormat="1" ht="36.9" customHeight="1">
      <c r="B85" s="46"/>
      <c r="C85" s="47" t="s">
        <v>14</v>
      </c>
      <c r="L85" s="169" t="str">
        <f>K6</f>
        <v>Vstupní schodiště do budovy teoretické výuky</v>
      </c>
      <c r="M85" s="170"/>
      <c r="N85" s="170"/>
      <c r="O85" s="170"/>
      <c r="P85" s="170"/>
      <c r="Q85" s="170"/>
      <c r="R85" s="170"/>
      <c r="S85" s="170"/>
      <c r="T85" s="170"/>
      <c r="U85" s="170"/>
      <c r="V85" s="170"/>
      <c r="W85" s="170"/>
      <c r="X85" s="170"/>
      <c r="Y85" s="170"/>
      <c r="Z85" s="170"/>
      <c r="AA85" s="170"/>
      <c r="AB85" s="170"/>
      <c r="AC85" s="170"/>
      <c r="AD85" s="170"/>
      <c r="AE85" s="170"/>
      <c r="AF85" s="170"/>
      <c r="AG85" s="170"/>
      <c r="AH85" s="170"/>
      <c r="AI85" s="170"/>
      <c r="AJ85" s="170"/>
      <c r="AK85" s="170"/>
      <c r="AL85" s="170"/>
      <c r="AM85" s="170"/>
      <c r="AN85" s="170"/>
      <c r="AO85" s="170"/>
      <c r="AR85" s="46"/>
    </row>
    <row r="86" spans="1:90" s="2" customFormat="1" ht="6.9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0" s="2" customFormat="1" ht="12" customHeight="1">
      <c r="A87" s="26"/>
      <c r="B87" s="27"/>
      <c r="C87" s="23" t="s">
        <v>18</v>
      </c>
      <c r="D87" s="26"/>
      <c r="E87" s="26"/>
      <c r="F87" s="26"/>
      <c r="G87" s="26"/>
      <c r="H87" s="26"/>
      <c r="I87" s="26"/>
      <c r="J87" s="26"/>
      <c r="K87" s="26"/>
      <c r="L87" s="48" t="str">
        <f>IF(K8="","",K8)</f>
        <v xml:space="preserve"> 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20</v>
      </c>
      <c r="AJ87" s="26"/>
      <c r="AK87" s="26"/>
      <c r="AL87" s="26"/>
      <c r="AM87" s="171" t="str">
        <f>IF(AN8= "","",AN8)</f>
        <v/>
      </c>
      <c r="AN87" s="171"/>
      <c r="AO87" s="26"/>
      <c r="AP87" s="26"/>
      <c r="AQ87" s="26"/>
      <c r="AR87" s="27"/>
      <c r="BE87" s="26"/>
    </row>
    <row r="88" spans="1:90" s="2" customFormat="1" ht="6.9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0" s="2" customFormat="1" ht="15.15" customHeight="1">
      <c r="A89" s="26"/>
      <c r="B89" s="27"/>
      <c r="C89" s="23" t="s">
        <v>21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>Gymnázium a grafická střední odborná škola Přelouč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26</v>
      </c>
      <c r="AJ89" s="26"/>
      <c r="AK89" s="26"/>
      <c r="AL89" s="26"/>
      <c r="AM89" s="172" t="str">
        <f>IF(E17="","",E17)</f>
        <v xml:space="preserve"> </v>
      </c>
      <c r="AN89" s="173"/>
      <c r="AO89" s="173"/>
      <c r="AP89" s="173"/>
      <c r="AQ89" s="26"/>
      <c r="AR89" s="27"/>
      <c r="AS89" s="174" t="s">
        <v>50</v>
      </c>
      <c r="AT89" s="175"/>
      <c r="AU89" s="50"/>
      <c r="AV89" s="50"/>
      <c r="AW89" s="50"/>
      <c r="AX89" s="50"/>
      <c r="AY89" s="50"/>
      <c r="AZ89" s="50"/>
      <c r="BA89" s="50"/>
      <c r="BB89" s="50"/>
      <c r="BC89" s="50"/>
      <c r="BD89" s="51"/>
      <c r="BE89" s="26"/>
    </row>
    <row r="90" spans="1:90" s="2" customFormat="1" ht="15.15" customHeight="1">
      <c r="A90" s="26"/>
      <c r="B90" s="27"/>
      <c r="C90" s="23" t="s">
        <v>25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/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28</v>
      </c>
      <c r="AJ90" s="26"/>
      <c r="AK90" s="26"/>
      <c r="AL90" s="26"/>
      <c r="AM90" s="172" t="str">
        <f>IF(E20="","",E20)</f>
        <v xml:space="preserve"> </v>
      </c>
      <c r="AN90" s="173"/>
      <c r="AO90" s="173"/>
      <c r="AP90" s="173"/>
      <c r="AQ90" s="26"/>
      <c r="AR90" s="27"/>
      <c r="AS90" s="176"/>
      <c r="AT90" s="177"/>
      <c r="AU90" s="52"/>
      <c r="AV90" s="52"/>
      <c r="AW90" s="52"/>
      <c r="AX90" s="52"/>
      <c r="AY90" s="52"/>
      <c r="AZ90" s="52"/>
      <c r="BA90" s="52"/>
      <c r="BB90" s="52"/>
      <c r="BC90" s="52"/>
      <c r="BD90" s="53"/>
      <c r="BE90" s="26"/>
    </row>
    <row r="91" spans="1:90" s="2" customFormat="1" ht="10.95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176"/>
      <c r="AT91" s="177"/>
      <c r="AU91" s="52"/>
      <c r="AV91" s="52"/>
      <c r="AW91" s="52"/>
      <c r="AX91" s="52"/>
      <c r="AY91" s="52"/>
      <c r="AZ91" s="52"/>
      <c r="BA91" s="52"/>
      <c r="BB91" s="52"/>
      <c r="BC91" s="52"/>
      <c r="BD91" s="53"/>
      <c r="BE91" s="26"/>
    </row>
    <row r="92" spans="1:90" s="2" customFormat="1" ht="29.25" customHeight="1">
      <c r="A92" s="26"/>
      <c r="B92" s="27"/>
      <c r="C92" s="164" t="s">
        <v>51</v>
      </c>
      <c r="D92" s="165"/>
      <c r="E92" s="165"/>
      <c r="F92" s="165"/>
      <c r="G92" s="165"/>
      <c r="H92" s="54"/>
      <c r="I92" s="166" t="s">
        <v>52</v>
      </c>
      <c r="J92" s="165"/>
      <c r="K92" s="165"/>
      <c r="L92" s="165"/>
      <c r="M92" s="165"/>
      <c r="N92" s="165"/>
      <c r="O92" s="165"/>
      <c r="P92" s="165"/>
      <c r="Q92" s="165"/>
      <c r="R92" s="165"/>
      <c r="S92" s="165"/>
      <c r="T92" s="165"/>
      <c r="U92" s="165"/>
      <c r="V92" s="165"/>
      <c r="W92" s="165"/>
      <c r="X92" s="165"/>
      <c r="Y92" s="165"/>
      <c r="Z92" s="165"/>
      <c r="AA92" s="165"/>
      <c r="AB92" s="165"/>
      <c r="AC92" s="165"/>
      <c r="AD92" s="165"/>
      <c r="AE92" s="165"/>
      <c r="AF92" s="165"/>
      <c r="AG92" s="167" t="s">
        <v>53</v>
      </c>
      <c r="AH92" s="165"/>
      <c r="AI92" s="165"/>
      <c r="AJ92" s="165"/>
      <c r="AK92" s="165"/>
      <c r="AL92" s="165"/>
      <c r="AM92" s="165"/>
      <c r="AN92" s="166" t="s">
        <v>54</v>
      </c>
      <c r="AO92" s="165"/>
      <c r="AP92" s="168"/>
      <c r="AQ92" s="55" t="s">
        <v>55</v>
      </c>
      <c r="AR92" s="27"/>
      <c r="AS92" s="56" t="s">
        <v>56</v>
      </c>
      <c r="AT92" s="57" t="s">
        <v>57</v>
      </c>
      <c r="AU92" s="57" t="s">
        <v>58</v>
      </c>
      <c r="AV92" s="57" t="s">
        <v>59</v>
      </c>
      <c r="AW92" s="57" t="s">
        <v>60</v>
      </c>
      <c r="AX92" s="57" t="s">
        <v>61</v>
      </c>
      <c r="AY92" s="57" t="s">
        <v>62</v>
      </c>
      <c r="AZ92" s="57" t="s">
        <v>63</v>
      </c>
      <c r="BA92" s="57" t="s">
        <v>64</v>
      </c>
      <c r="BB92" s="57" t="s">
        <v>65</v>
      </c>
      <c r="BC92" s="57" t="s">
        <v>66</v>
      </c>
      <c r="BD92" s="58" t="s">
        <v>67</v>
      </c>
      <c r="BE92" s="26"/>
    </row>
    <row r="93" spans="1:90" s="2" customFormat="1" ht="10.9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59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1"/>
      <c r="BE93" s="26"/>
    </row>
    <row r="94" spans="1:90" s="6" customFormat="1" ht="32.4" customHeight="1">
      <c r="B94" s="62"/>
      <c r="C94" s="63" t="s">
        <v>68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188">
        <f>ROUND(AG95,2)</f>
        <v>0</v>
      </c>
      <c r="AH94" s="188"/>
      <c r="AI94" s="188"/>
      <c r="AJ94" s="188"/>
      <c r="AK94" s="188"/>
      <c r="AL94" s="188"/>
      <c r="AM94" s="188"/>
      <c r="AN94" s="189">
        <f>SUM(AG94,AT94)</f>
        <v>0</v>
      </c>
      <c r="AO94" s="189"/>
      <c r="AP94" s="189"/>
      <c r="AQ94" s="66" t="s">
        <v>1</v>
      </c>
      <c r="AR94" s="62"/>
      <c r="AS94" s="67">
        <f>ROUND(AS95,2)</f>
        <v>0</v>
      </c>
      <c r="AT94" s="68">
        <f>ROUND(SUM(AV94:AW94),2)</f>
        <v>0</v>
      </c>
      <c r="AU94" s="69">
        <f>ROUND(AU95,5)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ROUND(AZ95,2)</f>
        <v>0</v>
      </c>
      <c r="BA94" s="68">
        <f>ROUND(BA95,2)</f>
        <v>0</v>
      </c>
      <c r="BB94" s="68">
        <f>ROUND(BB95,2)</f>
        <v>0</v>
      </c>
      <c r="BC94" s="68">
        <f>ROUND(BC95,2)</f>
        <v>0</v>
      </c>
      <c r="BD94" s="70">
        <f>ROUND(BD95,2)</f>
        <v>0</v>
      </c>
      <c r="BS94" s="71" t="s">
        <v>69</v>
      </c>
      <c r="BT94" s="71" t="s">
        <v>70</v>
      </c>
      <c r="BV94" s="71" t="s">
        <v>71</v>
      </c>
      <c r="BW94" s="71" t="s">
        <v>4</v>
      </c>
      <c r="BX94" s="71" t="s">
        <v>72</v>
      </c>
      <c r="CL94" s="71" t="s">
        <v>1</v>
      </c>
    </row>
    <row r="95" spans="1:90" s="7" customFormat="1" ht="24.75" customHeight="1">
      <c r="A95" s="72" t="s">
        <v>73</v>
      </c>
      <c r="B95" s="73"/>
      <c r="C95" s="74"/>
      <c r="D95" s="187" t="s">
        <v>13</v>
      </c>
      <c r="E95" s="187"/>
      <c r="F95" s="187"/>
      <c r="G95" s="187"/>
      <c r="H95" s="187"/>
      <c r="I95" s="75"/>
      <c r="J95" s="187" t="s">
        <v>15</v>
      </c>
      <c r="K95" s="187"/>
      <c r="L95" s="187"/>
      <c r="M95" s="187"/>
      <c r="N95" s="187"/>
      <c r="O95" s="187"/>
      <c r="P95" s="187"/>
      <c r="Q95" s="187"/>
      <c r="R95" s="187"/>
      <c r="S95" s="187"/>
      <c r="T95" s="187"/>
      <c r="U95" s="187"/>
      <c r="V95" s="187"/>
      <c r="W95" s="187"/>
      <c r="X95" s="187"/>
      <c r="Y95" s="187"/>
      <c r="Z95" s="187"/>
      <c r="AA95" s="187"/>
      <c r="AB95" s="187"/>
      <c r="AC95" s="187"/>
      <c r="AD95" s="187"/>
      <c r="AE95" s="187"/>
      <c r="AF95" s="187"/>
      <c r="AG95" s="185">
        <f>'37-26-N - Modernizace schodišt '!J28</f>
        <v>0</v>
      </c>
      <c r="AH95" s="186"/>
      <c r="AI95" s="186"/>
      <c r="AJ95" s="186"/>
      <c r="AK95" s="186"/>
      <c r="AL95" s="186"/>
      <c r="AM95" s="186"/>
      <c r="AN95" s="185">
        <f>SUM(AG95,AT95)</f>
        <v>0</v>
      </c>
      <c r="AO95" s="186"/>
      <c r="AP95" s="186"/>
      <c r="AQ95" s="76" t="s">
        <v>74</v>
      </c>
      <c r="AR95" s="73"/>
      <c r="AS95" s="77">
        <v>0</v>
      </c>
      <c r="AT95" s="78">
        <f>ROUND(SUM(AV95:AW95),2)</f>
        <v>0</v>
      </c>
      <c r="AU95" s="79">
        <f>'37-26-N - Modernizace schodišt '!P128</f>
        <v>0</v>
      </c>
      <c r="AV95" s="78">
        <f>'37-26-N - Modernizace schodišt '!J31</f>
        <v>0</v>
      </c>
      <c r="AW95" s="78">
        <f>'37-26-N - Modernizace schodišt '!J32</f>
        <v>0</v>
      </c>
      <c r="AX95" s="78">
        <f>'37-26-N - Modernizace schodišt '!J33</f>
        <v>0</v>
      </c>
      <c r="AY95" s="78">
        <f>'37-26-N - Modernizace schodišt '!J34</f>
        <v>0</v>
      </c>
      <c r="AZ95" s="78">
        <f>'37-26-N - Modernizace schodišt '!F31</f>
        <v>0</v>
      </c>
      <c r="BA95" s="78">
        <f>'37-26-N - Modernizace schodišt '!F32</f>
        <v>0</v>
      </c>
      <c r="BB95" s="78">
        <f>'37-26-N - Modernizace schodišt '!F33</f>
        <v>0</v>
      </c>
      <c r="BC95" s="78">
        <f>'37-26-N - Modernizace schodišt '!F34</f>
        <v>0</v>
      </c>
      <c r="BD95" s="80">
        <f>'37-26-N - Modernizace schodišt '!F35</f>
        <v>0</v>
      </c>
      <c r="BT95" s="81" t="s">
        <v>75</v>
      </c>
      <c r="BU95" s="81" t="s">
        <v>76</v>
      </c>
      <c r="BV95" s="81" t="s">
        <v>71</v>
      </c>
      <c r="BW95" s="81" t="s">
        <v>4</v>
      </c>
      <c r="BX95" s="81" t="s">
        <v>72</v>
      </c>
      <c r="CL95" s="81" t="s">
        <v>1</v>
      </c>
    </row>
    <row r="96" spans="1:90" s="2" customFormat="1" ht="30" customHeight="1">
      <c r="A96" s="26"/>
      <c r="B96" s="27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7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s="2" customFormat="1" ht="6.9" customHeight="1">
      <c r="A97" s="26"/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27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</sheetData>
  <mergeCells count="40">
    <mergeCell ref="K5:AO5"/>
    <mergeCell ref="K6:AO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AK31:AO31"/>
    <mergeCell ref="L31:P31"/>
    <mergeCell ref="W32:AE32"/>
    <mergeCell ref="AK32:AO32"/>
    <mergeCell ref="L32:P32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</mergeCells>
  <hyperlinks>
    <hyperlink ref="A95" location="'37-26-N - Rekonstrukce vs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M188"/>
  <sheetViews>
    <sheetView showGridLines="0" tabSelected="1" workbookViewId="0">
      <selection activeCell="G11" sqref="G11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3.85546875" style="1" customWidth="1"/>
    <col min="11" max="11" width="22.28515625" style="1" customWidth="1"/>
    <col min="12" max="12" width="9.140625" style="1" customWidth="1"/>
    <col min="13" max="13" width="10.85546875" style="1" hidden="1" customWidth="1"/>
    <col min="14" max="14" width="9.28515625" style="1" hidden="1" customWidth="1"/>
    <col min="15" max="20" width="14.140625" style="1" hidden="1" customWidth="1"/>
    <col min="21" max="21" width="0.140625" style="1" hidden="1" customWidth="1"/>
    <col min="22" max="22" width="12.28515625" style="1" hidden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>
      <c r="A1" s="82"/>
    </row>
    <row r="2" spans="1:46" s="1" customFormat="1" ht="36.9" customHeight="1">
      <c r="L2" s="162" t="s">
        <v>5</v>
      </c>
      <c r="M2" s="163"/>
      <c r="N2" s="163"/>
      <c r="O2" s="163"/>
      <c r="P2" s="163"/>
      <c r="Q2" s="163"/>
      <c r="R2" s="163"/>
      <c r="S2" s="163"/>
      <c r="T2" s="163"/>
      <c r="U2" s="163"/>
      <c r="V2" s="163"/>
      <c r="AT2" s="14" t="s">
        <v>4</v>
      </c>
    </row>
    <row r="3" spans="1:46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77</v>
      </c>
    </row>
    <row r="4" spans="1:46" s="1" customFormat="1" ht="24.9" customHeight="1">
      <c r="B4" s="17"/>
      <c r="D4" s="18" t="s">
        <v>309</v>
      </c>
      <c r="L4" s="17"/>
      <c r="M4" s="83" t="s">
        <v>10</v>
      </c>
      <c r="AT4" s="14" t="s">
        <v>3</v>
      </c>
    </row>
    <row r="5" spans="1:46" s="1" customFormat="1" ht="6.9" customHeight="1">
      <c r="B5" s="17"/>
      <c r="L5" s="17"/>
    </row>
    <row r="6" spans="1:46" s="2" customFormat="1" ht="12" customHeight="1">
      <c r="A6" s="26"/>
      <c r="B6" s="27"/>
      <c r="C6" s="26"/>
      <c r="D6" s="23" t="s">
        <v>14</v>
      </c>
      <c r="E6" s="26"/>
      <c r="F6" s="26"/>
      <c r="G6" s="26"/>
      <c r="H6" s="26"/>
      <c r="I6" s="26"/>
      <c r="J6" s="26"/>
      <c r="K6" s="26"/>
      <c r="L6" s="3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</row>
    <row r="7" spans="1:46" s="2" customFormat="1" ht="16.5" customHeight="1">
      <c r="A7" s="26"/>
      <c r="B7" s="27"/>
      <c r="C7" s="26"/>
      <c r="D7" s="26"/>
      <c r="E7" s="169" t="s">
        <v>310</v>
      </c>
      <c r="F7" s="196"/>
      <c r="G7" s="196"/>
      <c r="H7" s="196"/>
      <c r="I7" s="26"/>
      <c r="J7" s="26"/>
      <c r="K7" s="26"/>
      <c r="L7" s="3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</row>
    <row r="8" spans="1:46" s="2" customFormat="1">
      <c r="A8" s="26"/>
      <c r="B8" s="27"/>
      <c r="C8" s="26"/>
      <c r="D8" s="26"/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2" customHeight="1">
      <c r="A9" s="26"/>
      <c r="B9" s="27"/>
      <c r="C9" s="26"/>
      <c r="D9" s="23" t="s">
        <v>16</v>
      </c>
      <c r="E9" s="26"/>
      <c r="F9" s="21" t="s">
        <v>1</v>
      </c>
      <c r="G9" s="26"/>
      <c r="H9" s="26"/>
      <c r="I9" s="23" t="s">
        <v>17</v>
      </c>
      <c r="J9" s="21" t="s">
        <v>1</v>
      </c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customHeight="1">
      <c r="A10" s="26"/>
      <c r="B10" s="27"/>
      <c r="C10" s="26"/>
      <c r="D10" s="23" t="s">
        <v>18</v>
      </c>
      <c r="E10" s="26"/>
      <c r="F10" s="21"/>
      <c r="G10" s="26"/>
      <c r="H10" s="26"/>
      <c r="I10" s="23" t="s">
        <v>20</v>
      </c>
      <c r="J10" s="49">
        <f>'Rekapitulace stavby'!AN8</f>
        <v>0</v>
      </c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0.95" customHeight="1">
      <c r="A11" s="26"/>
      <c r="B11" s="27"/>
      <c r="C11" s="26"/>
      <c r="D11" s="26"/>
      <c r="E11" s="26"/>
      <c r="F11" s="26"/>
      <c r="G11" s="26"/>
      <c r="H11" s="26"/>
      <c r="I11" s="26"/>
      <c r="J11" s="26"/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21</v>
      </c>
      <c r="E12" s="26"/>
      <c r="F12" s="26"/>
      <c r="G12" s="26"/>
      <c r="H12" s="26"/>
      <c r="I12" s="23" t="s">
        <v>22</v>
      </c>
      <c r="J12" s="21" t="s">
        <v>1</v>
      </c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8" customHeight="1">
      <c r="A13" s="26"/>
      <c r="B13" s="27"/>
      <c r="C13" s="26"/>
      <c r="D13" s="26"/>
      <c r="E13" s="21" t="s">
        <v>23</v>
      </c>
      <c r="F13" s="26"/>
      <c r="G13" s="26"/>
      <c r="H13" s="26"/>
      <c r="I13" s="23" t="s">
        <v>24</v>
      </c>
      <c r="J13" s="21" t="s">
        <v>1</v>
      </c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6.9" customHeight="1">
      <c r="A14" s="26"/>
      <c r="B14" s="27"/>
      <c r="C14" s="26"/>
      <c r="D14" s="26"/>
      <c r="E14" s="26"/>
      <c r="F14" s="26"/>
      <c r="G14" s="26"/>
      <c r="H14" s="26"/>
      <c r="I14" s="26"/>
      <c r="J14" s="26"/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2" customHeight="1">
      <c r="A15" s="26"/>
      <c r="B15" s="27"/>
      <c r="C15" s="26"/>
      <c r="D15" s="23" t="s">
        <v>25</v>
      </c>
      <c r="E15" s="26"/>
      <c r="F15" s="26"/>
      <c r="G15" s="26"/>
      <c r="H15" s="26"/>
      <c r="I15" s="23" t="s">
        <v>22</v>
      </c>
      <c r="J15" s="21" t="s">
        <v>1</v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8" customHeight="1">
      <c r="A16" s="26"/>
      <c r="B16" s="27"/>
      <c r="C16" s="26"/>
      <c r="D16" s="26"/>
      <c r="E16" s="21"/>
      <c r="F16" s="26"/>
      <c r="G16" s="26"/>
      <c r="H16" s="26"/>
      <c r="I16" s="23" t="s">
        <v>24</v>
      </c>
      <c r="J16" s="21" t="s">
        <v>1</v>
      </c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6.9" customHeight="1">
      <c r="A17" s="26"/>
      <c r="B17" s="27"/>
      <c r="C17" s="26"/>
      <c r="D17" s="26"/>
      <c r="E17" s="26"/>
      <c r="F17" s="26"/>
      <c r="G17" s="26"/>
      <c r="H17" s="26"/>
      <c r="I17" s="26"/>
      <c r="J17" s="26"/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2" customHeight="1">
      <c r="A18" s="26"/>
      <c r="B18" s="27"/>
      <c r="C18" s="26"/>
      <c r="D18" s="23" t="s">
        <v>26</v>
      </c>
      <c r="E18" s="26"/>
      <c r="F18" s="26"/>
      <c r="G18" s="26"/>
      <c r="H18" s="26"/>
      <c r="I18" s="23" t="s">
        <v>22</v>
      </c>
      <c r="J18" s="21" t="str">
        <f>IF('Rekapitulace stavby'!AN16="","",'Rekapitulace stavby'!AN16)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8" customHeight="1">
      <c r="A19" s="26"/>
      <c r="B19" s="27"/>
      <c r="C19" s="26"/>
      <c r="D19" s="26"/>
      <c r="E19" s="21" t="str">
        <f>IF('Rekapitulace stavby'!E17="","",'Rekapitulace stavby'!E17)</f>
        <v xml:space="preserve"> </v>
      </c>
      <c r="F19" s="26"/>
      <c r="G19" s="26"/>
      <c r="H19" s="26"/>
      <c r="I19" s="23" t="s">
        <v>24</v>
      </c>
      <c r="J19" s="21" t="str">
        <f>IF('Rekapitulace stavby'!AN17="","",'Rekapitulace stavby'!AN17)</f>
        <v/>
      </c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6.9" customHeight="1">
      <c r="A20" s="26"/>
      <c r="B20" s="27"/>
      <c r="C20" s="26"/>
      <c r="D20" s="26"/>
      <c r="E20" s="26"/>
      <c r="F20" s="26"/>
      <c r="G20" s="26"/>
      <c r="H20" s="26"/>
      <c r="I20" s="26"/>
      <c r="J20" s="26"/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2" customHeight="1">
      <c r="A21" s="26"/>
      <c r="B21" s="27"/>
      <c r="C21" s="26"/>
      <c r="D21" s="23" t="s">
        <v>28</v>
      </c>
      <c r="E21" s="26"/>
      <c r="F21" s="26"/>
      <c r="G21" s="26"/>
      <c r="H21" s="26"/>
      <c r="I21" s="23" t="s">
        <v>22</v>
      </c>
      <c r="J21" s="21" t="str">
        <f>IF('Rekapitulace stavby'!AN19="","",'Rekapitulace stavby'!AN19)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8" customHeight="1">
      <c r="A22" s="26"/>
      <c r="B22" s="27"/>
      <c r="C22" s="26"/>
      <c r="D22" s="26"/>
      <c r="E22" s="21" t="str">
        <f>IF('Rekapitulace stavby'!E20="","",'Rekapitulace stavby'!E20)</f>
        <v xml:space="preserve"> </v>
      </c>
      <c r="F22" s="26"/>
      <c r="G22" s="26"/>
      <c r="H22" s="26"/>
      <c r="I22" s="23" t="s">
        <v>24</v>
      </c>
      <c r="J22" s="21" t="str">
        <f>IF('Rekapitulace stavby'!AN20="","",'Rekapitulace stavby'!AN20)</f>
        <v/>
      </c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6.9" customHeight="1">
      <c r="A23" s="26"/>
      <c r="B23" s="27"/>
      <c r="C23" s="26"/>
      <c r="D23" s="26"/>
      <c r="E23" s="26"/>
      <c r="F23" s="26"/>
      <c r="G23" s="26"/>
      <c r="H23" s="26"/>
      <c r="I23" s="26"/>
      <c r="J23" s="26"/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2" customHeight="1">
      <c r="A24" s="26"/>
      <c r="B24" s="27"/>
      <c r="C24" s="26"/>
      <c r="D24" s="23" t="s">
        <v>29</v>
      </c>
      <c r="E24" s="26"/>
      <c r="F24" s="26"/>
      <c r="G24" s="26"/>
      <c r="H24" s="26"/>
      <c r="I24" s="26"/>
      <c r="J24" s="26"/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8" customFormat="1" ht="16.5" customHeight="1">
      <c r="A25" s="84"/>
      <c r="B25" s="85"/>
      <c r="C25" s="84"/>
      <c r="D25" s="84"/>
      <c r="E25" s="192" t="s">
        <v>1</v>
      </c>
      <c r="F25" s="192"/>
      <c r="G25" s="192"/>
      <c r="H25" s="192"/>
      <c r="I25" s="84"/>
      <c r="J25" s="84"/>
      <c r="K25" s="84"/>
      <c r="L25" s="86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</row>
    <row r="26" spans="1:31" s="2" customFormat="1" ht="6.9" customHeight="1">
      <c r="A26" s="26"/>
      <c r="B26" s="27"/>
      <c r="C26" s="26"/>
      <c r="D26" s="26"/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6.9" customHeight="1">
      <c r="A27" s="26"/>
      <c r="B27" s="27"/>
      <c r="C27" s="26"/>
      <c r="D27" s="60"/>
      <c r="E27" s="60"/>
      <c r="F27" s="60"/>
      <c r="G27" s="60"/>
      <c r="H27" s="60"/>
      <c r="I27" s="60"/>
      <c r="J27" s="60"/>
      <c r="K27" s="60"/>
      <c r="L27" s="3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25.35" customHeight="1">
      <c r="A28" s="26"/>
      <c r="B28" s="27"/>
      <c r="C28" s="26"/>
      <c r="D28" s="87" t="s">
        <v>30</v>
      </c>
      <c r="E28" s="26"/>
      <c r="F28" s="26"/>
      <c r="G28" s="26"/>
      <c r="H28" s="26"/>
      <c r="I28" s="26"/>
      <c r="J28" s="65">
        <f>ROUND(J128, 2)</f>
        <v>0</v>
      </c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14.4" customHeight="1">
      <c r="A30" s="26"/>
      <c r="B30" s="27"/>
      <c r="C30" s="26"/>
      <c r="D30" s="26"/>
      <c r="E30" s="26"/>
      <c r="F30" s="30" t="s">
        <v>32</v>
      </c>
      <c r="G30" s="26"/>
      <c r="H30" s="26"/>
      <c r="I30" s="30" t="s">
        <v>31</v>
      </c>
      <c r="J30" s="30" t="s">
        <v>33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14.4" customHeight="1">
      <c r="A31" s="26"/>
      <c r="B31" s="27"/>
      <c r="C31" s="26"/>
      <c r="D31" s="88" t="s">
        <v>34</v>
      </c>
      <c r="E31" s="23" t="s">
        <v>35</v>
      </c>
      <c r="F31" s="89">
        <f>ROUND((SUM(BE128:BE187)),  2)</f>
        <v>0</v>
      </c>
      <c r="G31" s="26"/>
      <c r="H31" s="26"/>
      <c r="I31" s="90">
        <v>0.21</v>
      </c>
      <c r="J31" s="89">
        <f>ROUND(((SUM(BE128:BE187))*I31),  2)</f>
        <v>0</v>
      </c>
      <c r="K31" s="26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" customHeight="1">
      <c r="A32" s="26"/>
      <c r="B32" s="27"/>
      <c r="C32" s="26"/>
      <c r="D32" s="26"/>
      <c r="E32" s="23" t="s">
        <v>36</v>
      </c>
      <c r="F32" s="89">
        <f>ROUND((SUM(BF128:BF187)),  2)</f>
        <v>0</v>
      </c>
      <c r="G32" s="26"/>
      <c r="H32" s="26"/>
      <c r="I32" s="90">
        <v>0.12</v>
      </c>
      <c r="J32" s="89">
        <f>ROUND(((SUM(BF128:BF187))*I32),  2)</f>
        <v>0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" hidden="1" customHeight="1">
      <c r="A33" s="26"/>
      <c r="B33" s="27"/>
      <c r="C33" s="26"/>
      <c r="D33" s="26"/>
      <c r="E33" s="23" t="s">
        <v>37</v>
      </c>
      <c r="F33" s="89">
        <f>ROUND((SUM(BG128:BG187)),  2)</f>
        <v>0</v>
      </c>
      <c r="G33" s="26"/>
      <c r="H33" s="26"/>
      <c r="I33" s="90">
        <v>0.21</v>
      </c>
      <c r="J33" s="89">
        <f>0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" hidden="1" customHeight="1">
      <c r="A34" s="26"/>
      <c r="B34" s="27"/>
      <c r="C34" s="26"/>
      <c r="D34" s="26"/>
      <c r="E34" s="23" t="s">
        <v>38</v>
      </c>
      <c r="F34" s="89">
        <f>ROUND((SUM(BH128:BH187)),  2)</f>
        <v>0</v>
      </c>
      <c r="G34" s="26"/>
      <c r="H34" s="26"/>
      <c r="I34" s="90">
        <v>0.12</v>
      </c>
      <c r="J34" s="89">
        <f>0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" hidden="1" customHeight="1">
      <c r="A35" s="26"/>
      <c r="B35" s="27"/>
      <c r="C35" s="26"/>
      <c r="D35" s="26"/>
      <c r="E35" s="23" t="s">
        <v>39</v>
      </c>
      <c r="F35" s="89">
        <f>ROUND((SUM(BI128:BI187)),  2)</f>
        <v>0</v>
      </c>
      <c r="G35" s="26"/>
      <c r="H35" s="26"/>
      <c r="I35" s="90">
        <v>0</v>
      </c>
      <c r="J35" s="89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6.9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25.35" customHeight="1">
      <c r="A37" s="26"/>
      <c r="B37" s="27"/>
      <c r="C37" s="91"/>
      <c r="D37" s="92" t="s">
        <v>40</v>
      </c>
      <c r="E37" s="54"/>
      <c r="F37" s="54"/>
      <c r="G37" s="93" t="s">
        <v>41</v>
      </c>
      <c r="H37" s="94" t="s">
        <v>42</v>
      </c>
      <c r="I37" s="54"/>
      <c r="J37" s="95">
        <f>SUM(J28:J35)</f>
        <v>0</v>
      </c>
      <c r="K37" s="9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1" customFormat="1" ht="14.4" customHeight="1">
      <c r="B39" s="17"/>
      <c r="L39" s="17"/>
    </row>
    <row r="40" spans="1:31" s="1" customFormat="1" ht="14.4" customHeight="1">
      <c r="B40" s="17"/>
      <c r="L40" s="17"/>
    </row>
    <row r="41" spans="1:31" s="1" customFormat="1" ht="14.4" customHeight="1">
      <c r="B41" s="17"/>
      <c r="L41" s="17"/>
    </row>
    <row r="42" spans="1:31" s="1" customFormat="1" ht="14.4" customHeight="1">
      <c r="B42" s="17"/>
      <c r="L42" s="17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36"/>
      <c r="D50" s="37" t="s">
        <v>43</v>
      </c>
      <c r="E50" s="38"/>
      <c r="F50" s="38"/>
      <c r="G50" s="37" t="s">
        <v>44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.2">
      <c r="A61" s="26"/>
      <c r="B61" s="27"/>
      <c r="C61" s="26"/>
      <c r="D61" s="39" t="s">
        <v>45</v>
      </c>
      <c r="E61" s="29"/>
      <c r="F61" s="97" t="s">
        <v>46</v>
      </c>
      <c r="G61" s="39" t="s">
        <v>45</v>
      </c>
      <c r="H61" s="29"/>
      <c r="I61" s="29"/>
      <c r="J61" s="98" t="s">
        <v>46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.2">
      <c r="A65" s="26"/>
      <c r="B65" s="27"/>
      <c r="C65" s="26"/>
      <c r="D65" s="37" t="s">
        <v>47</v>
      </c>
      <c r="E65" s="40"/>
      <c r="F65" s="40"/>
      <c r="G65" s="37" t="s">
        <v>48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.2">
      <c r="A76" s="26"/>
      <c r="B76" s="27"/>
      <c r="C76" s="26"/>
      <c r="D76" s="39" t="s">
        <v>45</v>
      </c>
      <c r="E76" s="29"/>
      <c r="F76" s="97" t="s">
        <v>46</v>
      </c>
      <c r="G76" s="39" t="s">
        <v>45</v>
      </c>
      <c r="H76" s="29"/>
      <c r="I76" s="29"/>
      <c r="J76" s="98" t="s">
        <v>46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" customHeight="1">
      <c r="A82" s="26"/>
      <c r="B82" s="27"/>
      <c r="C82" s="18" t="s">
        <v>78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14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169" t="str">
        <f>E7</f>
        <v>Vstupní schodiště do budovy teoretické výuky</v>
      </c>
      <c r="F85" s="196"/>
      <c r="G85" s="196"/>
      <c r="H85" s="196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6.9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2" customHeight="1">
      <c r="A87" s="26"/>
      <c r="B87" s="27"/>
      <c r="C87" s="23" t="s">
        <v>18</v>
      </c>
      <c r="D87" s="26"/>
      <c r="E87" s="26"/>
      <c r="F87" s="21">
        <f>F10</f>
        <v>0</v>
      </c>
      <c r="G87" s="26"/>
      <c r="H87" s="26"/>
      <c r="I87" s="23" t="s">
        <v>20</v>
      </c>
      <c r="J87" s="49">
        <f>IF(J10="","",J10)</f>
        <v>0</v>
      </c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5.15" customHeight="1">
      <c r="A89" s="26"/>
      <c r="B89" s="27"/>
      <c r="C89" s="23" t="s">
        <v>21</v>
      </c>
      <c r="D89" s="26"/>
      <c r="E89" s="26"/>
      <c r="F89" s="21" t="str">
        <f>E13</f>
        <v>Gymnázium a grafická střední odborná škola Přelouč</v>
      </c>
      <c r="G89" s="26"/>
      <c r="H89" s="26"/>
      <c r="I89" s="23" t="s">
        <v>26</v>
      </c>
      <c r="J89" s="24" t="str">
        <f>E19</f>
        <v xml:space="preserve"> </v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15.15" customHeight="1">
      <c r="A90" s="26"/>
      <c r="B90" s="27"/>
      <c r="C90" s="23" t="s">
        <v>25</v>
      </c>
      <c r="D90" s="26"/>
      <c r="E90" s="26"/>
      <c r="F90" s="21"/>
      <c r="G90" s="26"/>
      <c r="H90" s="26"/>
      <c r="I90" s="23" t="s">
        <v>28</v>
      </c>
      <c r="J90" s="24" t="str">
        <f>E22</f>
        <v xml:space="preserve"> </v>
      </c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0.35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29.25" customHeight="1">
      <c r="A92" s="26"/>
      <c r="B92" s="27"/>
      <c r="C92" s="99" t="s">
        <v>79</v>
      </c>
      <c r="D92" s="91"/>
      <c r="E92" s="91"/>
      <c r="F92" s="91"/>
      <c r="G92" s="91"/>
      <c r="H92" s="91"/>
      <c r="I92" s="91"/>
      <c r="J92" s="100" t="s">
        <v>80</v>
      </c>
      <c r="K92" s="91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2.95" customHeight="1">
      <c r="A94" s="26"/>
      <c r="B94" s="27"/>
      <c r="C94" s="101" t="s">
        <v>81</v>
      </c>
      <c r="D94" s="26"/>
      <c r="E94" s="26"/>
      <c r="F94" s="26"/>
      <c r="G94" s="26"/>
      <c r="H94" s="26"/>
      <c r="I94" s="26"/>
      <c r="J94" s="65">
        <f>J128</f>
        <v>0</v>
      </c>
      <c r="K94" s="2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U94" s="14" t="s">
        <v>82</v>
      </c>
    </row>
    <row r="95" spans="1:47" s="9" customFormat="1" ht="24.9" customHeight="1">
      <c r="B95" s="102"/>
      <c r="D95" s="103" t="s">
        <v>83</v>
      </c>
      <c r="E95" s="104"/>
      <c r="F95" s="104"/>
      <c r="G95" s="104"/>
      <c r="H95" s="104"/>
      <c r="I95" s="104"/>
      <c r="J95" s="105">
        <f>J129</f>
        <v>0</v>
      </c>
      <c r="L95" s="102"/>
    </row>
    <row r="96" spans="1:47" s="10" customFormat="1" ht="19.95" customHeight="1">
      <c r="B96" s="106"/>
      <c r="D96" s="107" t="s">
        <v>84</v>
      </c>
      <c r="E96" s="108"/>
      <c r="F96" s="108"/>
      <c r="G96" s="108"/>
      <c r="H96" s="108"/>
      <c r="I96" s="108"/>
      <c r="J96" s="109">
        <f>J130</f>
        <v>0</v>
      </c>
      <c r="L96" s="106"/>
    </row>
    <row r="97" spans="1:31" s="10" customFormat="1" ht="19.95" customHeight="1">
      <c r="B97" s="106"/>
      <c r="D97" s="107" t="s">
        <v>85</v>
      </c>
      <c r="E97" s="108"/>
      <c r="F97" s="108"/>
      <c r="G97" s="108"/>
      <c r="H97" s="108"/>
      <c r="I97" s="108"/>
      <c r="J97" s="109">
        <f>J137</f>
        <v>0</v>
      </c>
      <c r="L97" s="106"/>
    </row>
    <row r="98" spans="1:31" s="10" customFormat="1" ht="19.95" customHeight="1">
      <c r="B98" s="106"/>
      <c r="D98" s="107" t="s">
        <v>86</v>
      </c>
      <c r="E98" s="108"/>
      <c r="F98" s="108"/>
      <c r="G98" s="108"/>
      <c r="H98" s="108"/>
      <c r="I98" s="108"/>
      <c r="J98" s="109">
        <f>J139</f>
        <v>0</v>
      </c>
      <c r="L98" s="106"/>
    </row>
    <row r="99" spans="1:31" s="10" customFormat="1" ht="19.95" customHeight="1">
      <c r="B99" s="106"/>
      <c r="D99" s="107" t="s">
        <v>87</v>
      </c>
      <c r="E99" s="108"/>
      <c r="F99" s="108"/>
      <c r="G99" s="108"/>
      <c r="H99" s="108"/>
      <c r="I99" s="108"/>
      <c r="J99" s="109">
        <f>J141</f>
        <v>0</v>
      </c>
      <c r="L99" s="106"/>
    </row>
    <row r="100" spans="1:31" s="10" customFormat="1" ht="19.95" customHeight="1">
      <c r="B100" s="106"/>
      <c r="D100" s="107" t="s">
        <v>88</v>
      </c>
      <c r="E100" s="108"/>
      <c r="F100" s="108"/>
      <c r="G100" s="108"/>
      <c r="H100" s="108"/>
      <c r="I100" s="108"/>
      <c r="J100" s="109">
        <f>J145</f>
        <v>0</v>
      </c>
      <c r="L100" s="106"/>
    </row>
    <row r="101" spans="1:31" s="10" customFormat="1" ht="19.95" customHeight="1">
      <c r="B101" s="106"/>
      <c r="D101" s="107" t="s">
        <v>89</v>
      </c>
      <c r="E101" s="108"/>
      <c r="F101" s="108"/>
      <c r="G101" s="108"/>
      <c r="H101" s="108"/>
      <c r="I101" s="108"/>
      <c r="J101" s="109">
        <f>J149</f>
        <v>0</v>
      </c>
      <c r="L101" s="106"/>
    </row>
    <row r="102" spans="1:31" s="10" customFormat="1" ht="19.95" customHeight="1">
      <c r="B102" s="106"/>
      <c r="D102" s="107" t="s">
        <v>90</v>
      </c>
      <c r="E102" s="108"/>
      <c r="F102" s="108"/>
      <c r="G102" s="108"/>
      <c r="H102" s="108"/>
      <c r="I102" s="108"/>
      <c r="J102" s="109">
        <f>J154</f>
        <v>0</v>
      </c>
      <c r="L102" s="106"/>
    </row>
    <row r="103" spans="1:31" s="9" customFormat="1" ht="24.9" customHeight="1">
      <c r="B103" s="102"/>
      <c r="D103" s="103" t="s">
        <v>91</v>
      </c>
      <c r="E103" s="104"/>
      <c r="F103" s="104"/>
      <c r="G103" s="104"/>
      <c r="H103" s="104"/>
      <c r="I103" s="104"/>
      <c r="J103" s="105">
        <f>J156</f>
        <v>0</v>
      </c>
      <c r="L103" s="102"/>
    </row>
    <row r="104" spans="1:31" s="10" customFormat="1" ht="19.95" customHeight="1">
      <c r="B104" s="106"/>
      <c r="D104" s="107" t="s">
        <v>92</v>
      </c>
      <c r="E104" s="108"/>
      <c r="F104" s="108"/>
      <c r="G104" s="108"/>
      <c r="H104" s="108"/>
      <c r="I104" s="108"/>
      <c r="J104" s="109">
        <f>J157</f>
        <v>0</v>
      </c>
      <c r="L104" s="106"/>
    </row>
    <row r="105" spans="1:31" s="10" customFormat="1" ht="19.95" customHeight="1">
      <c r="B105" s="106"/>
      <c r="D105" s="107" t="s">
        <v>93</v>
      </c>
      <c r="E105" s="108"/>
      <c r="F105" s="108"/>
      <c r="G105" s="108"/>
      <c r="H105" s="108"/>
      <c r="I105" s="108"/>
      <c r="J105" s="109">
        <f>J160</f>
        <v>0</v>
      </c>
      <c r="L105" s="106"/>
    </row>
    <row r="106" spans="1:31" s="10" customFormat="1" ht="19.95" customHeight="1">
      <c r="B106" s="106"/>
      <c r="D106" s="107" t="s">
        <v>94</v>
      </c>
      <c r="E106" s="108"/>
      <c r="F106" s="108"/>
      <c r="G106" s="108"/>
      <c r="H106" s="108"/>
      <c r="I106" s="108"/>
      <c r="J106" s="109">
        <f>J167</f>
        <v>0</v>
      </c>
      <c r="L106" s="106"/>
    </row>
    <row r="107" spans="1:31" s="10" customFormat="1" ht="19.95" customHeight="1">
      <c r="B107" s="106"/>
      <c r="D107" s="107" t="s">
        <v>95</v>
      </c>
      <c r="E107" s="108"/>
      <c r="F107" s="108"/>
      <c r="G107" s="108"/>
      <c r="H107" s="108"/>
      <c r="I107" s="108"/>
      <c r="J107" s="109">
        <f>J175</f>
        <v>0</v>
      </c>
      <c r="L107" s="106"/>
    </row>
    <row r="108" spans="1:31" s="10" customFormat="1" ht="19.95" customHeight="1">
      <c r="B108" s="106"/>
      <c r="D108" s="107" t="s">
        <v>96</v>
      </c>
      <c r="E108" s="108"/>
      <c r="F108" s="108"/>
      <c r="G108" s="108"/>
      <c r="H108" s="108"/>
      <c r="I108" s="108"/>
      <c r="J108" s="109">
        <f>J180</f>
        <v>0</v>
      </c>
      <c r="L108" s="106"/>
    </row>
    <row r="109" spans="1:31" s="9" customFormat="1" ht="24.9" customHeight="1">
      <c r="B109" s="102"/>
      <c r="D109" s="103" t="s">
        <v>97</v>
      </c>
      <c r="E109" s="104"/>
      <c r="F109" s="104"/>
      <c r="G109" s="104"/>
      <c r="H109" s="104"/>
      <c r="I109" s="104"/>
      <c r="J109" s="105">
        <f>J184</f>
        <v>0</v>
      </c>
      <c r="L109" s="102"/>
    </row>
    <row r="110" spans="1:31" s="10" customFormat="1" ht="19.95" customHeight="1">
      <c r="B110" s="106"/>
      <c r="D110" s="107" t="s">
        <v>98</v>
      </c>
      <c r="E110" s="108"/>
      <c r="F110" s="108"/>
      <c r="G110" s="108"/>
      <c r="H110" s="108"/>
      <c r="I110" s="108"/>
      <c r="J110" s="109">
        <f>J185</f>
        <v>0</v>
      </c>
      <c r="L110" s="106"/>
    </row>
    <row r="111" spans="1:31" s="2" customFormat="1" ht="21.75" customHeight="1">
      <c r="A111" s="26"/>
      <c r="B111" s="27"/>
      <c r="C111" s="26"/>
      <c r="D111" s="26"/>
      <c r="E111" s="26"/>
      <c r="F111" s="26"/>
      <c r="G111" s="26"/>
      <c r="H111" s="26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6.9" customHeight="1">
      <c r="A112" s="26"/>
      <c r="B112" s="41"/>
      <c r="C112" s="42"/>
      <c r="D112" s="42"/>
      <c r="E112" s="42"/>
      <c r="F112" s="42"/>
      <c r="G112" s="42"/>
      <c r="H112" s="42"/>
      <c r="I112" s="42"/>
      <c r="J112" s="42"/>
      <c r="K112" s="42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6" spans="1:63" s="2" customFormat="1" ht="6.9" customHeight="1">
      <c r="A116" s="26"/>
      <c r="B116" s="43"/>
      <c r="C116" s="44"/>
      <c r="D116" s="44"/>
      <c r="E116" s="44"/>
      <c r="F116" s="44"/>
      <c r="G116" s="44"/>
      <c r="H116" s="44"/>
      <c r="I116" s="44"/>
      <c r="J116" s="44"/>
      <c r="K116" s="44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3" s="2" customFormat="1" ht="24.9" customHeight="1">
      <c r="A117" s="26"/>
      <c r="B117" s="27"/>
      <c r="C117" s="18" t="s">
        <v>99</v>
      </c>
      <c r="D117" s="26"/>
      <c r="E117" s="26"/>
      <c r="F117" s="26"/>
      <c r="G117" s="26"/>
      <c r="H117" s="26"/>
      <c r="I117" s="26"/>
      <c r="J117" s="26"/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3" s="2" customFormat="1" ht="6.9" customHeight="1">
      <c r="A118" s="26"/>
      <c r="B118" s="27"/>
      <c r="C118" s="26"/>
      <c r="D118" s="26"/>
      <c r="E118" s="26"/>
      <c r="F118" s="26"/>
      <c r="G118" s="26"/>
      <c r="H118" s="26"/>
      <c r="I118" s="26"/>
      <c r="J118" s="26"/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3" s="2" customFormat="1" ht="12" customHeight="1">
      <c r="A119" s="26"/>
      <c r="B119" s="27"/>
      <c r="C119" s="23" t="s">
        <v>14</v>
      </c>
      <c r="D119" s="26"/>
      <c r="E119" s="26"/>
      <c r="F119" s="26"/>
      <c r="G119" s="26"/>
      <c r="H119" s="26"/>
      <c r="I119" s="26"/>
      <c r="J119" s="26"/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3" s="2" customFormat="1" ht="16.5" customHeight="1">
      <c r="A120" s="26"/>
      <c r="B120" s="27"/>
      <c r="C120" s="26"/>
      <c r="D120" s="26"/>
      <c r="E120" s="169" t="str">
        <f>E7</f>
        <v>Vstupní schodiště do budovy teoretické výuky</v>
      </c>
      <c r="F120" s="196"/>
      <c r="G120" s="196"/>
      <c r="H120" s="196"/>
      <c r="I120" s="26"/>
      <c r="J120" s="26"/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3" s="2" customFormat="1" ht="6.9" customHeight="1">
      <c r="A121" s="26"/>
      <c r="B121" s="27"/>
      <c r="C121" s="26"/>
      <c r="D121" s="26"/>
      <c r="E121" s="26"/>
      <c r="F121" s="26"/>
      <c r="G121" s="26"/>
      <c r="H121" s="26"/>
      <c r="I121" s="26"/>
      <c r="J121" s="26"/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3" s="2" customFormat="1" ht="12" customHeight="1">
      <c r="A122" s="26"/>
      <c r="B122" s="27"/>
      <c r="C122" s="23" t="s">
        <v>18</v>
      </c>
      <c r="D122" s="26"/>
      <c r="E122" s="26"/>
      <c r="F122" s="21">
        <f>F10</f>
        <v>0</v>
      </c>
      <c r="G122" s="26"/>
      <c r="H122" s="26"/>
      <c r="I122" s="23" t="s">
        <v>20</v>
      </c>
      <c r="J122" s="49">
        <f>IF(J10="","",J10)</f>
        <v>0</v>
      </c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63" s="2" customFormat="1" ht="6.9" customHeight="1">
      <c r="A123" s="26"/>
      <c r="B123" s="27"/>
      <c r="C123" s="26"/>
      <c r="D123" s="26"/>
      <c r="E123" s="26"/>
      <c r="F123" s="26"/>
      <c r="G123" s="26"/>
      <c r="H123" s="26"/>
      <c r="I123" s="26"/>
      <c r="J123" s="26"/>
      <c r="K123" s="26"/>
      <c r="L123" s="3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63" s="2" customFormat="1" ht="15.15" customHeight="1">
      <c r="A124" s="26"/>
      <c r="B124" s="27"/>
      <c r="C124" s="23" t="s">
        <v>21</v>
      </c>
      <c r="D124" s="26"/>
      <c r="E124" s="26"/>
      <c r="F124" s="21" t="str">
        <f>E13</f>
        <v>Gymnázium a grafická střední odborná škola Přelouč</v>
      </c>
      <c r="G124" s="26"/>
      <c r="H124" s="26"/>
      <c r="I124" s="23" t="s">
        <v>26</v>
      </c>
      <c r="J124" s="24" t="str">
        <f>E19</f>
        <v xml:space="preserve"> </v>
      </c>
      <c r="K124" s="26"/>
      <c r="L124" s="3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63" s="2" customFormat="1" ht="15.15" customHeight="1">
      <c r="A125" s="26"/>
      <c r="B125" s="27"/>
      <c r="C125" s="23" t="s">
        <v>25</v>
      </c>
      <c r="D125" s="26"/>
      <c r="E125" s="26"/>
      <c r="F125" s="21"/>
      <c r="G125" s="26"/>
      <c r="H125" s="26"/>
      <c r="I125" s="23" t="s">
        <v>28</v>
      </c>
      <c r="J125" s="24" t="str">
        <f>E22</f>
        <v xml:space="preserve"> </v>
      </c>
      <c r="K125" s="26"/>
      <c r="L125" s="3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63" s="2" customFormat="1" ht="10.35" customHeight="1">
      <c r="A126" s="26"/>
      <c r="B126" s="27"/>
      <c r="C126" s="26"/>
      <c r="D126" s="26"/>
      <c r="E126" s="26"/>
      <c r="F126" s="26"/>
      <c r="G126" s="26"/>
      <c r="H126" s="26"/>
      <c r="I126" s="26"/>
      <c r="J126" s="26"/>
      <c r="K126" s="26"/>
      <c r="L126" s="3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63" s="11" customFormat="1" ht="29.25" customHeight="1">
      <c r="A127" s="110"/>
      <c r="B127" s="111"/>
      <c r="C127" s="112" t="s">
        <v>100</v>
      </c>
      <c r="D127" s="113" t="s">
        <v>55</v>
      </c>
      <c r="E127" s="113" t="s">
        <v>51</v>
      </c>
      <c r="F127" s="113" t="s">
        <v>52</v>
      </c>
      <c r="G127" s="113" t="s">
        <v>101</v>
      </c>
      <c r="H127" s="113" t="s">
        <v>102</v>
      </c>
      <c r="I127" s="113" t="s">
        <v>103</v>
      </c>
      <c r="J127" s="114" t="s">
        <v>80</v>
      </c>
      <c r="K127" s="115" t="s">
        <v>104</v>
      </c>
      <c r="L127" s="116"/>
      <c r="M127" s="56"/>
      <c r="N127" s="57"/>
      <c r="O127" s="57"/>
      <c r="P127" s="57"/>
      <c r="Q127" s="57"/>
      <c r="R127" s="57"/>
      <c r="S127" s="57"/>
      <c r="T127" s="58"/>
      <c r="U127" s="110"/>
      <c r="V127" s="110"/>
      <c r="W127" s="110"/>
      <c r="X127" s="110"/>
      <c r="Y127" s="110"/>
      <c r="Z127" s="110"/>
      <c r="AA127" s="110"/>
      <c r="AB127" s="110"/>
      <c r="AC127" s="110"/>
      <c r="AD127" s="110"/>
      <c r="AE127" s="110"/>
    </row>
    <row r="128" spans="1:63" s="2" customFormat="1" ht="22.95" customHeight="1">
      <c r="A128" s="26"/>
      <c r="B128" s="27"/>
      <c r="C128" s="63" t="s">
        <v>105</v>
      </c>
      <c r="D128" s="26"/>
      <c r="E128" s="26"/>
      <c r="F128" s="26"/>
      <c r="G128" s="26"/>
      <c r="H128" s="26"/>
      <c r="I128" s="26"/>
      <c r="J128" s="117">
        <f>BK128</f>
        <v>0</v>
      </c>
      <c r="K128" s="26"/>
      <c r="L128" s="27"/>
      <c r="M128" s="59"/>
      <c r="N128" s="50"/>
      <c r="O128" s="60"/>
      <c r="P128" s="118"/>
      <c r="Q128" s="60"/>
      <c r="R128" s="118"/>
      <c r="S128" s="60"/>
      <c r="T128" s="119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T128" s="14" t="s">
        <v>69</v>
      </c>
      <c r="AU128" s="14" t="s">
        <v>82</v>
      </c>
      <c r="BK128" s="120">
        <f>BK129+BK156+BK184</f>
        <v>0</v>
      </c>
    </row>
    <row r="129" spans="1:65" s="12" customFormat="1" ht="25.95" customHeight="1">
      <c r="B129" s="121"/>
      <c r="D129" s="122" t="s">
        <v>69</v>
      </c>
      <c r="E129" s="123" t="s">
        <v>106</v>
      </c>
      <c r="F129" s="123" t="s">
        <v>107</v>
      </c>
      <c r="J129" s="124">
        <f>BK129</f>
        <v>0</v>
      </c>
      <c r="L129" s="121"/>
      <c r="M129" s="125"/>
      <c r="N129" s="126"/>
      <c r="O129" s="126"/>
      <c r="P129" s="127"/>
      <c r="Q129" s="126"/>
      <c r="R129" s="127"/>
      <c r="S129" s="126"/>
      <c r="T129" s="128"/>
      <c r="AR129" s="122" t="s">
        <v>75</v>
      </c>
      <c r="AT129" s="129" t="s">
        <v>69</v>
      </c>
      <c r="AU129" s="129" t="s">
        <v>70</v>
      </c>
      <c r="AY129" s="122" t="s">
        <v>108</v>
      </c>
      <c r="BK129" s="130">
        <f>BK130+BK137+BK139+BK141+BK145+BK149+BK154</f>
        <v>0</v>
      </c>
    </row>
    <row r="130" spans="1:65" s="12" customFormat="1" ht="22.95" customHeight="1">
      <c r="B130" s="121"/>
      <c r="D130" s="122" t="s">
        <v>69</v>
      </c>
      <c r="E130" s="131" t="s">
        <v>75</v>
      </c>
      <c r="F130" s="131" t="s">
        <v>109</v>
      </c>
      <c r="J130" s="132">
        <f>BK130</f>
        <v>0</v>
      </c>
      <c r="L130" s="121"/>
      <c r="M130" s="125"/>
      <c r="N130" s="126"/>
      <c r="O130" s="126"/>
      <c r="P130" s="127"/>
      <c r="Q130" s="126"/>
      <c r="R130" s="127"/>
      <c r="S130" s="126"/>
      <c r="T130" s="128"/>
      <c r="AR130" s="122" t="s">
        <v>75</v>
      </c>
      <c r="AT130" s="129" t="s">
        <v>69</v>
      </c>
      <c r="AU130" s="129" t="s">
        <v>75</v>
      </c>
      <c r="AY130" s="122" t="s">
        <v>108</v>
      </c>
      <c r="BK130" s="130">
        <f>SUM(BK131:BK136)</f>
        <v>0</v>
      </c>
    </row>
    <row r="131" spans="1:65" s="2" customFormat="1" ht="24.15" customHeight="1">
      <c r="A131" s="26"/>
      <c r="B131" s="133"/>
      <c r="C131" s="134" t="s">
        <v>75</v>
      </c>
      <c r="D131" s="134" t="s">
        <v>110</v>
      </c>
      <c r="E131" s="135" t="s">
        <v>111</v>
      </c>
      <c r="F131" s="136" t="s">
        <v>112</v>
      </c>
      <c r="G131" s="137" t="s">
        <v>113</v>
      </c>
      <c r="H131" s="138">
        <v>0.5</v>
      </c>
      <c r="I131" s="139">
        <v>0</v>
      </c>
      <c r="J131" s="139">
        <f t="shared" ref="J131:J136" si="0">ROUND(I131*H131,2)</f>
        <v>0</v>
      </c>
      <c r="K131" s="140"/>
      <c r="L131" s="27"/>
      <c r="M131" s="141"/>
      <c r="N131" s="142"/>
      <c r="O131" s="143"/>
      <c r="P131" s="143"/>
      <c r="Q131" s="143"/>
      <c r="R131" s="143"/>
      <c r="S131" s="143"/>
      <c r="T131" s="144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45" t="s">
        <v>114</v>
      </c>
      <c r="AT131" s="145" t="s">
        <v>110</v>
      </c>
      <c r="AU131" s="145" t="s">
        <v>77</v>
      </c>
      <c r="AY131" s="14" t="s">
        <v>108</v>
      </c>
      <c r="BE131" s="146">
        <f t="shared" ref="BE131:BE136" si="1">IF(N131="základní",J131,0)</f>
        <v>0</v>
      </c>
      <c r="BF131" s="146">
        <f t="shared" ref="BF131:BF136" si="2">IF(N131="snížená",J131,0)</f>
        <v>0</v>
      </c>
      <c r="BG131" s="146">
        <f t="shared" ref="BG131:BG136" si="3">IF(N131="zákl. přenesená",J131,0)</f>
        <v>0</v>
      </c>
      <c r="BH131" s="146">
        <f t="shared" ref="BH131:BH136" si="4">IF(N131="sníž. přenesená",J131,0)</f>
        <v>0</v>
      </c>
      <c r="BI131" s="146">
        <f t="shared" ref="BI131:BI136" si="5">IF(N131="nulová",J131,0)</f>
        <v>0</v>
      </c>
      <c r="BJ131" s="14" t="s">
        <v>75</v>
      </c>
      <c r="BK131" s="146">
        <f t="shared" ref="BK131:BK136" si="6">ROUND(I131*H131,2)</f>
        <v>0</v>
      </c>
      <c r="BL131" s="14" t="s">
        <v>114</v>
      </c>
      <c r="BM131" s="145" t="s">
        <v>115</v>
      </c>
    </row>
    <row r="132" spans="1:65" s="2" customFormat="1" ht="33" customHeight="1">
      <c r="A132" s="26"/>
      <c r="B132" s="133"/>
      <c r="C132" s="134" t="s">
        <v>77</v>
      </c>
      <c r="D132" s="134" t="s">
        <v>110</v>
      </c>
      <c r="E132" s="135" t="s">
        <v>116</v>
      </c>
      <c r="F132" s="136" t="s">
        <v>117</v>
      </c>
      <c r="G132" s="137" t="s">
        <v>118</v>
      </c>
      <c r="H132" s="138">
        <v>0.4</v>
      </c>
      <c r="I132" s="139">
        <v>0</v>
      </c>
      <c r="J132" s="139">
        <f t="shared" si="0"/>
        <v>0</v>
      </c>
      <c r="K132" s="140"/>
      <c r="L132" s="27"/>
      <c r="M132" s="141"/>
      <c r="N132" s="142"/>
      <c r="O132" s="143"/>
      <c r="P132" s="143"/>
      <c r="Q132" s="143"/>
      <c r="R132" s="143"/>
      <c r="S132" s="143"/>
      <c r="T132" s="144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45" t="s">
        <v>114</v>
      </c>
      <c r="AT132" s="145" t="s">
        <v>110</v>
      </c>
      <c r="AU132" s="145" t="s">
        <v>77</v>
      </c>
      <c r="AY132" s="14" t="s">
        <v>108</v>
      </c>
      <c r="BE132" s="146">
        <f t="shared" si="1"/>
        <v>0</v>
      </c>
      <c r="BF132" s="146">
        <f t="shared" si="2"/>
        <v>0</v>
      </c>
      <c r="BG132" s="146">
        <f t="shared" si="3"/>
        <v>0</v>
      </c>
      <c r="BH132" s="146">
        <f t="shared" si="4"/>
        <v>0</v>
      </c>
      <c r="BI132" s="146">
        <f t="shared" si="5"/>
        <v>0</v>
      </c>
      <c r="BJ132" s="14" t="s">
        <v>75</v>
      </c>
      <c r="BK132" s="146">
        <f t="shared" si="6"/>
        <v>0</v>
      </c>
      <c r="BL132" s="14" t="s">
        <v>114</v>
      </c>
      <c r="BM132" s="145" t="s">
        <v>119</v>
      </c>
    </row>
    <row r="133" spans="1:65" s="2" customFormat="1" ht="37.950000000000003" customHeight="1">
      <c r="A133" s="26"/>
      <c r="B133" s="133"/>
      <c r="C133" s="134" t="s">
        <v>120</v>
      </c>
      <c r="D133" s="134" t="s">
        <v>110</v>
      </c>
      <c r="E133" s="135" t="s">
        <v>121</v>
      </c>
      <c r="F133" s="136" t="s">
        <v>122</v>
      </c>
      <c r="G133" s="137" t="s">
        <v>118</v>
      </c>
      <c r="H133" s="138">
        <v>0.4</v>
      </c>
      <c r="I133" s="139">
        <v>0</v>
      </c>
      <c r="J133" s="139">
        <f t="shared" si="0"/>
        <v>0</v>
      </c>
      <c r="K133" s="140"/>
      <c r="L133" s="27"/>
      <c r="M133" s="141"/>
      <c r="N133" s="142"/>
      <c r="O133" s="143"/>
      <c r="P133" s="143"/>
      <c r="Q133" s="143"/>
      <c r="R133" s="143"/>
      <c r="S133" s="143"/>
      <c r="T133" s="144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45" t="s">
        <v>114</v>
      </c>
      <c r="AT133" s="145" t="s">
        <v>110</v>
      </c>
      <c r="AU133" s="145" t="s">
        <v>77</v>
      </c>
      <c r="AY133" s="14" t="s">
        <v>108</v>
      </c>
      <c r="BE133" s="146">
        <f t="shared" si="1"/>
        <v>0</v>
      </c>
      <c r="BF133" s="146">
        <f t="shared" si="2"/>
        <v>0</v>
      </c>
      <c r="BG133" s="146">
        <f t="shared" si="3"/>
        <v>0</v>
      </c>
      <c r="BH133" s="146">
        <f t="shared" si="4"/>
        <v>0</v>
      </c>
      <c r="BI133" s="146">
        <f t="shared" si="5"/>
        <v>0</v>
      </c>
      <c r="BJ133" s="14" t="s">
        <v>75</v>
      </c>
      <c r="BK133" s="146">
        <f t="shared" si="6"/>
        <v>0</v>
      </c>
      <c r="BL133" s="14" t="s">
        <v>114</v>
      </c>
      <c r="BM133" s="145" t="s">
        <v>123</v>
      </c>
    </row>
    <row r="134" spans="1:65" s="2" customFormat="1" ht="37.950000000000003" customHeight="1">
      <c r="A134" s="26"/>
      <c r="B134" s="133"/>
      <c r="C134" s="134" t="s">
        <v>114</v>
      </c>
      <c r="D134" s="134" t="s">
        <v>110</v>
      </c>
      <c r="E134" s="135" t="s">
        <v>124</v>
      </c>
      <c r="F134" s="136" t="s">
        <v>125</v>
      </c>
      <c r="G134" s="137" t="s">
        <v>118</v>
      </c>
      <c r="H134" s="138">
        <v>5.6</v>
      </c>
      <c r="I134" s="139">
        <v>0</v>
      </c>
      <c r="J134" s="139">
        <f t="shared" si="0"/>
        <v>0</v>
      </c>
      <c r="K134" s="140"/>
      <c r="L134" s="27"/>
      <c r="M134" s="141"/>
      <c r="N134" s="142"/>
      <c r="O134" s="143"/>
      <c r="P134" s="143"/>
      <c r="Q134" s="143"/>
      <c r="R134" s="143"/>
      <c r="S134" s="143"/>
      <c r="T134" s="144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45" t="s">
        <v>114</v>
      </c>
      <c r="AT134" s="145" t="s">
        <v>110</v>
      </c>
      <c r="AU134" s="145" t="s">
        <v>77</v>
      </c>
      <c r="AY134" s="14" t="s">
        <v>108</v>
      </c>
      <c r="BE134" s="146">
        <f t="shared" si="1"/>
        <v>0</v>
      </c>
      <c r="BF134" s="146">
        <f t="shared" si="2"/>
        <v>0</v>
      </c>
      <c r="BG134" s="146">
        <f t="shared" si="3"/>
        <v>0</v>
      </c>
      <c r="BH134" s="146">
        <f t="shared" si="4"/>
        <v>0</v>
      </c>
      <c r="BI134" s="146">
        <f t="shared" si="5"/>
        <v>0</v>
      </c>
      <c r="BJ134" s="14" t="s">
        <v>75</v>
      </c>
      <c r="BK134" s="146">
        <f t="shared" si="6"/>
        <v>0</v>
      </c>
      <c r="BL134" s="14" t="s">
        <v>114</v>
      </c>
      <c r="BM134" s="145" t="s">
        <v>126</v>
      </c>
    </row>
    <row r="135" spans="1:65" s="2" customFormat="1" ht="24.15" customHeight="1">
      <c r="A135" s="26"/>
      <c r="B135" s="133"/>
      <c r="C135" s="134" t="s">
        <v>127</v>
      </c>
      <c r="D135" s="134" t="s">
        <v>110</v>
      </c>
      <c r="E135" s="135" t="s">
        <v>128</v>
      </c>
      <c r="F135" s="136" t="s">
        <v>129</v>
      </c>
      <c r="G135" s="137" t="s">
        <v>118</v>
      </c>
      <c r="H135" s="138">
        <v>0.4</v>
      </c>
      <c r="I135" s="139">
        <v>0</v>
      </c>
      <c r="J135" s="139">
        <f t="shared" si="0"/>
        <v>0</v>
      </c>
      <c r="K135" s="140"/>
      <c r="L135" s="27"/>
      <c r="M135" s="141"/>
      <c r="N135" s="142"/>
      <c r="O135" s="143"/>
      <c r="P135" s="143"/>
      <c r="Q135" s="143"/>
      <c r="R135" s="143"/>
      <c r="S135" s="143"/>
      <c r="T135" s="144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45" t="s">
        <v>114</v>
      </c>
      <c r="AT135" s="145" t="s">
        <v>110</v>
      </c>
      <c r="AU135" s="145" t="s">
        <v>77</v>
      </c>
      <c r="AY135" s="14" t="s">
        <v>108</v>
      </c>
      <c r="BE135" s="146">
        <f t="shared" si="1"/>
        <v>0</v>
      </c>
      <c r="BF135" s="146">
        <f t="shared" si="2"/>
        <v>0</v>
      </c>
      <c r="BG135" s="146">
        <f t="shared" si="3"/>
        <v>0</v>
      </c>
      <c r="BH135" s="146">
        <f t="shared" si="4"/>
        <v>0</v>
      </c>
      <c r="BI135" s="146">
        <f t="shared" si="5"/>
        <v>0</v>
      </c>
      <c r="BJ135" s="14" t="s">
        <v>75</v>
      </c>
      <c r="BK135" s="146">
        <f t="shared" si="6"/>
        <v>0</v>
      </c>
      <c r="BL135" s="14" t="s">
        <v>114</v>
      </c>
      <c r="BM135" s="145" t="s">
        <v>130</v>
      </c>
    </row>
    <row r="136" spans="1:65" s="2" customFormat="1" ht="24.15" customHeight="1">
      <c r="A136" s="26"/>
      <c r="B136" s="133"/>
      <c r="C136" s="134" t="s">
        <v>131</v>
      </c>
      <c r="D136" s="134" t="s">
        <v>110</v>
      </c>
      <c r="E136" s="135" t="s">
        <v>132</v>
      </c>
      <c r="F136" s="136" t="s">
        <v>133</v>
      </c>
      <c r="G136" s="137" t="s">
        <v>134</v>
      </c>
      <c r="H136" s="138">
        <v>0.72</v>
      </c>
      <c r="I136" s="139">
        <v>0</v>
      </c>
      <c r="J136" s="139">
        <f t="shared" si="0"/>
        <v>0</v>
      </c>
      <c r="K136" s="140"/>
      <c r="L136" s="27"/>
      <c r="M136" s="141"/>
      <c r="N136" s="142"/>
      <c r="O136" s="143"/>
      <c r="P136" s="143"/>
      <c r="Q136" s="143"/>
      <c r="R136" s="143"/>
      <c r="S136" s="143"/>
      <c r="T136" s="144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45" t="s">
        <v>114</v>
      </c>
      <c r="AT136" s="145" t="s">
        <v>110</v>
      </c>
      <c r="AU136" s="145" t="s">
        <v>77</v>
      </c>
      <c r="AY136" s="14" t="s">
        <v>108</v>
      </c>
      <c r="BE136" s="146">
        <f t="shared" si="1"/>
        <v>0</v>
      </c>
      <c r="BF136" s="146">
        <f t="shared" si="2"/>
        <v>0</v>
      </c>
      <c r="BG136" s="146">
        <f t="shared" si="3"/>
        <v>0</v>
      </c>
      <c r="BH136" s="146">
        <f t="shared" si="4"/>
        <v>0</v>
      </c>
      <c r="BI136" s="146">
        <f t="shared" si="5"/>
        <v>0</v>
      </c>
      <c r="BJ136" s="14" t="s">
        <v>75</v>
      </c>
      <c r="BK136" s="146">
        <f t="shared" si="6"/>
        <v>0</v>
      </c>
      <c r="BL136" s="14" t="s">
        <v>114</v>
      </c>
      <c r="BM136" s="145" t="s">
        <v>135</v>
      </c>
    </row>
    <row r="137" spans="1:65" s="12" customFormat="1" ht="22.95" customHeight="1">
      <c r="B137" s="121"/>
      <c r="D137" s="122" t="s">
        <v>69</v>
      </c>
      <c r="E137" s="131" t="s">
        <v>77</v>
      </c>
      <c r="F137" s="131" t="s">
        <v>136</v>
      </c>
      <c r="J137" s="132">
        <f>BK137</f>
        <v>0</v>
      </c>
      <c r="L137" s="121"/>
      <c r="M137" s="125"/>
      <c r="N137" s="126"/>
      <c r="O137" s="126"/>
      <c r="P137" s="127"/>
      <c r="Q137" s="126"/>
      <c r="R137" s="127"/>
      <c r="S137" s="126"/>
      <c r="T137" s="128"/>
      <c r="AR137" s="122" t="s">
        <v>75</v>
      </c>
      <c r="AT137" s="129" t="s">
        <v>69</v>
      </c>
      <c r="AU137" s="129" t="s">
        <v>75</v>
      </c>
      <c r="AY137" s="122" t="s">
        <v>108</v>
      </c>
      <c r="BK137" s="130">
        <f>BK138</f>
        <v>0</v>
      </c>
    </row>
    <row r="138" spans="1:65" s="2" customFormat="1" ht="16.5" customHeight="1">
      <c r="A138" s="26"/>
      <c r="B138" s="133"/>
      <c r="C138" s="134" t="s">
        <v>137</v>
      </c>
      <c r="D138" s="134" t="s">
        <v>110</v>
      </c>
      <c r="E138" s="135" t="s">
        <v>138</v>
      </c>
      <c r="F138" s="136" t="s">
        <v>139</v>
      </c>
      <c r="G138" s="137" t="s">
        <v>118</v>
      </c>
      <c r="H138" s="138">
        <v>0.4</v>
      </c>
      <c r="I138" s="139">
        <v>0</v>
      </c>
      <c r="J138" s="139">
        <f>ROUND(I138*H138,2)</f>
        <v>0</v>
      </c>
      <c r="K138" s="140"/>
      <c r="L138" s="27"/>
      <c r="M138" s="141"/>
      <c r="N138" s="142"/>
      <c r="O138" s="143"/>
      <c r="P138" s="143"/>
      <c r="Q138" s="143"/>
      <c r="R138" s="143"/>
      <c r="S138" s="143"/>
      <c r="T138" s="144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45" t="s">
        <v>114</v>
      </c>
      <c r="AT138" s="145" t="s">
        <v>110</v>
      </c>
      <c r="AU138" s="145" t="s">
        <v>77</v>
      </c>
      <c r="AY138" s="14" t="s">
        <v>108</v>
      </c>
      <c r="BE138" s="146">
        <f>IF(N138="základní",J138,0)</f>
        <v>0</v>
      </c>
      <c r="BF138" s="146">
        <f>IF(N138="snížená",J138,0)</f>
        <v>0</v>
      </c>
      <c r="BG138" s="146">
        <f>IF(N138="zákl. přenesená",J138,0)</f>
        <v>0</v>
      </c>
      <c r="BH138" s="146">
        <f>IF(N138="sníž. přenesená",J138,0)</f>
        <v>0</v>
      </c>
      <c r="BI138" s="146">
        <f>IF(N138="nulová",J138,0)</f>
        <v>0</v>
      </c>
      <c r="BJ138" s="14" t="s">
        <v>75</v>
      </c>
      <c r="BK138" s="146">
        <f>ROUND(I138*H138,2)</f>
        <v>0</v>
      </c>
      <c r="BL138" s="14" t="s">
        <v>114</v>
      </c>
      <c r="BM138" s="145" t="s">
        <v>140</v>
      </c>
    </row>
    <row r="139" spans="1:65" s="12" customFormat="1" ht="22.95" customHeight="1">
      <c r="B139" s="121"/>
      <c r="D139" s="122" t="s">
        <v>69</v>
      </c>
      <c r="E139" s="131" t="s">
        <v>127</v>
      </c>
      <c r="F139" s="131" t="s">
        <v>141</v>
      </c>
      <c r="J139" s="132">
        <f>BK139</f>
        <v>0</v>
      </c>
      <c r="L139" s="121"/>
      <c r="M139" s="125"/>
      <c r="N139" s="126"/>
      <c r="O139" s="126"/>
      <c r="P139" s="127"/>
      <c r="Q139" s="126"/>
      <c r="R139" s="127"/>
      <c r="S139" s="126"/>
      <c r="T139" s="128"/>
      <c r="AR139" s="122" t="s">
        <v>75</v>
      </c>
      <c r="AT139" s="129" t="s">
        <v>69</v>
      </c>
      <c r="AU139" s="129" t="s">
        <v>75</v>
      </c>
      <c r="AY139" s="122" t="s">
        <v>108</v>
      </c>
      <c r="BK139" s="130">
        <f>BK140</f>
        <v>0</v>
      </c>
    </row>
    <row r="140" spans="1:65" s="2" customFormat="1" ht="24.15" customHeight="1">
      <c r="A140" s="26"/>
      <c r="B140" s="133"/>
      <c r="C140" s="134" t="s">
        <v>142</v>
      </c>
      <c r="D140" s="134" t="s">
        <v>110</v>
      </c>
      <c r="E140" s="135" t="s">
        <v>143</v>
      </c>
      <c r="F140" s="136" t="s">
        <v>144</v>
      </c>
      <c r="G140" s="137" t="s">
        <v>113</v>
      </c>
      <c r="H140" s="138">
        <v>0.5</v>
      </c>
      <c r="I140" s="139">
        <v>0</v>
      </c>
      <c r="J140" s="139">
        <f>ROUND(I140*H140,2)</f>
        <v>0</v>
      </c>
      <c r="K140" s="140"/>
      <c r="L140" s="27"/>
      <c r="M140" s="141"/>
      <c r="N140" s="142"/>
      <c r="O140" s="143"/>
      <c r="P140" s="143"/>
      <c r="Q140" s="143"/>
      <c r="R140" s="143"/>
      <c r="S140" s="143"/>
      <c r="T140" s="144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45" t="s">
        <v>114</v>
      </c>
      <c r="AT140" s="145" t="s">
        <v>110</v>
      </c>
      <c r="AU140" s="145" t="s">
        <v>77</v>
      </c>
      <c r="AY140" s="14" t="s">
        <v>108</v>
      </c>
      <c r="BE140" s="146">
        <f>IF(N140="základní",J140,0)</f>
        <v>0</v>
      </c>
      <c r="BF140" s="146">
        <f>IF(N140="snížená",J140,0)</f>
        <v>0</v>
      </c>
      <c r="BG140" s="146">
        <f>IF(N140="zákl. přenesená",J140,0)</f>
        <v>0</v>
      </c>
      <c r="BH140" s="146">
        <f>IF(N140="sníž. přenesená",J140,0)</f>
        <v>0</v>
      </c>
      <c r="BI140" s="146">
        <f>IF(N140="nulová",J140,0)</f>
        <v>0</v>
      </c>
      <c r="BJ140" s="14" t="s">
        <v>75</v>
      </c>
      <c r="BK140" s="146">
        <f>ROUND(I140*H140,2)</f>
        <v>0</v>
      </c>
      <c r="BL140" s="14" t="s">
        <v>114</v>
      </c>
      <c r="BM140" s="145" t="s">
        <v>145</v>
      </c>
    </row>
    <row r="141" spans="1:65" s="12" customFormat="1" ht="22.95" customHeight="1">
      <c r="B141" s="121"/>
      <c r="D141" s="122" t="s">
        <v>69</v>
      </c>
      <c r="E141" s="131" t="s">
        <v>131</v>
      </c>
      <c r="F141" s="131" t="s">
        <v>146</v>
      </c>
      <c r="J141" s="132">
        <f>BK141</f>
        <v>0</v>
      </c>
      <c r="L141" s="121"/>
      <c r="M141" s="125"/>
      <c r="N141" s="126"/>
      <c r="O141" s="126"/>
      <c r="P141" s="127"/>
      <c r="Q141" s="126"/>
      <c r="R141" s="127"/>
      <c r="S141" s="126"/>
      <c r="T141" s="128"/>
      <c r="AR141" s="122" t="s">
        <v>75</v>
      </c>
      <c r="AT141" s="129" t="s">
        <v>69</v>
      </c>
      <c r="AU141" s="129" t="s">
        <v>75</v>
      </c>
      <c r="AY141" s="122" t="s">
        <v>108</v>
      </c>
      <c r="BK141" s="130">
        <f>SUM(BK142:BK144)</f>
        <v>0</v>
      </c>
    </row>
    <row r="142" spans="1:65" s="2" customFormat="1" ht="24.15" customHeight="1">
      <c r="A142" s="26"/>
      <c r="B142" s="133"/>
      <c r="C142" s="134" t="s">
        <v>147</v>
      </c>
      <c r="D142" s="134" t="s">
        <v>110</v>
      </c>
      <c r="E142" s="135" t="s">
        <v>148</v>
      </c>
      <c r="F142" s="136" t="s">
        <v>149</v>
      </c>
      <c r="G142" s="137" t="s">
        <v>113</v>
      </c>
      <c r="H142" s="138">
        <v>1.966</v>
      </c>
      <c r="I142" s="139">
        <v>0</v>
      </c>
      <c r="J142" s="139">
        <f>ROUND(I142*H142,2)</f>
        <v>0</v>
      </c>
      <c r="K142" s="140"/>
      <c r="L142" s="27"/>
      <c r="M142" s="141"/>
      <c r="N142" s="142"/>
      <c r="O142" s="143"/>
      <c r="P142" s="143"/>
      <c r="Q142" s="143"/>
      <c r="R142" s="143"/>
      <c r="S142" s="143"/>
      <c r="T142" s="144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45" t="s">
        <v>114</v>
      </c>
      <c r="AT142" s="145" t="s">
        <v>110</v>
      </c>
      <c r="AU142" s="145" t="s">
        <v>77</v>
      </c>
      <c r="AY142" s="14" t="s">
        <v>108</v>
      </c>
      <c r="BE142" s="146">
        <f>IF(N142="základní",J142,0)</f>
        <v>0</v>
      </c>
      <c r="BF142" s="146">
        <f>IF(N142="snížená",J142,0)</f>
        <v>0</v>
      </c>
      <c r="BG142" s="146">
        <f>IF(N142="zákl. přenesená",J142,0)</f>
        <v>0</v>
      </c>
      <c r="BH142" s="146">
        <f>IF(N142="sníž. přenesená",J142,0)</f>
        <v>0</v>
      </c>
      <c r="BI142" s="146">
        <f>IF(N142="nulová",J142,0)</f>
        <v>0</v>
      </c>
      <c r="BJ142" s="14" t="s">
        <v>75</v>
      </c>
      <c r="BK142" s="146">
        <f>ROUND(I142*H142,2)</f>
        <v>0</v>
      </c>
      <c r="BL142" s="14" t="s">
        <v>114</v>
      </c>
      <c r="BM142" s="145" t="s">
        <v>150</v>
      </c>
    </row>
    <row r="143" spans="1:65" s="2" customFormat="1" ht="24.15" customHeight="1">
      <c r="A143" s="26"/>
      <c r="B143" s="133"/>
      <c r="C143" s="134" t="s">
        <v>151</v>
      </c>
      <c r="D143" s="134" t="s">
        <v>110</v>
      </c>
      <c r="E143" s="135" t="s">
        <v>152</v>
      </c>
      <c r="F143" s="136" t="s">
        <v>153</v>
      </c>
      <c r="G143" s="137" t="s">
        <v>154</v>
      </c>
      <c r="H143" s="138">
        <v>10.92</v>
      </c>
      <c r="I143" s="139">
        <v>0</v>
      </c>
      <c r="J143" s="139">
        <f>ROUND(I143*H143,2)</f>
        <v>0</v>
      </c>
      <c r="K143" s="140"/>
      <c r="L143" s="27"/>
      <c r="M143" s="141"/>
      <c r="N143" s="142"/>
      <c r="O143" s="143"/>
      <c r="P143" s="143"/>
      <c r="Q143" s="143"/>
      <c r="R143" s="143"/>
      <c r="S143" s="143"/>
      <c r="T143" s="144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45" t="s">
        <v>114</v>
      </c>
      <c r="AT143" s="145" t="s">
        <v>110</v>
      </c>
      <c r="AU143" s="145" t="s">
        <v>77</v>
      </c>
      <c r="AY143" s="14" t="s">
        <v>108</v>
      </c>
      <c r="BE143" s="146">
        <f>IF(N143="základní",J143,0)</f>
        <v>0</v>
      </c>
      <c r="BF143" s="146">
        <f>IF(N143="snížená",J143,0)</f>
        <v>0</v>
      </c>
      <c r="BG143" s="146">
        <f>IF(N143="zákl. přenesená",J143,0)</f>
        <v>0</v>
      </c>
      <c r="BH143" s="146">
        <f>IF(N143="sníž. přenesená",J143,0)</f>
        <v>0</v>
      </c>
      <c r="BI143" s="146">
        <f>IF(N143="nulová",J143,0)</f>
        <v>0</v>
      </c>
      <c r="BJ143" s="14" t="s">
        <v>75</v>
      </c>
      <c r="BK143" s="146">
        <f>ROUND(I143*H143,2)</f>
        <v>0</v>
      </c>
      <c r="BL143" s="14" t="s">
        <v>114</v>
      </c>
      <c r="BM143" s="145" t="s">
        <v>155</v>
      </c>
    </row>
    <row r="144" spans="1:65" s="2" customFormat="1" ht="21.75" customHeight="1">
      <c r="A144" s="26"/>
      <c r="B144" s="133"/>
      <c r="C144" s="134" t="s">
        <v>156</v>
      </c>
      <c r="D144" s="134" t="s">
        <v>110</v>
      </c>
      <c r="E144" s="135" t="s">
        <v>157</v>
      </c>
      <c r="F144" s="136" t="s">
        <v>158</v>
      </c>
      <c r="G144" s="137" t="s">
        <v>113</v>
      </c>
      <c r="H144" s="138">
        <v>16.555</v>
      </c>
      <c r="I144" s="139">
        <v>0</v>
      </c>
      <c r="J144" s="139">
        <f>ROUND(I144*H144,2)</f>
        <v>0</v>
      </c>
      <c r="K144" s="140"/>
      <c r="L144" s="27"/>
      <c r="M144" s="141"/>
      <c r="N144" s="142"/>
      <c r="O144" s="143"/>
      <c r="P144" s="143"/>
      <c r="Q144" s="143"/>
      <c r="R144" s="143"/>
      <c r="S144" s="143"/>
      <c r="T144" s="144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45" t="s">
        <v>114</v>
      </c>
      <c r="AT144" s="145" t="s">
        <v>110</v>
      </c>
      <c r="AU144" s="145" t="s">
        <v>77</v>
      </c>
      <c r="AY144" s="14" t="s">
        <v>108</v>
      </c>
      <c r="BE144" s="146">
        <f>IF(N144="základní",J144,0)</f>
        <v>0</v>
      </c>
      <c r="BF144" s="146">
        <f>IF(N144="snížená",J144,0)</f>
        <v>0</v>
      </c>
      <c r="BG144" s="146">
        <f>IF(N144="zákl. přenesená",J144,0)</f>
        <v>0</v>
      </c>
      <c r="BH144" s="146">
        <f>IF(N144="sníž. přenesená",J144,0)</f>
        <v>0</v>
      </c>
      <c r="BI144" s="146">
        <f>IF(N144="nulová",J144,0)</f>
        <v>0</v>
      </c>
      <c r="BJ144" s="14" t="s">
        <v>75</v>
      </c>
      <c r="BK144" s="146">
        <f>ROUND(I144*H144,2)</f>
        <v>0</v>
      </c>
      <c r="BL144" s="14" t="s">
        <v>114</v>
      </c>
      <c r="BM144" s="145" t="s">
        <v>159</v>
      </c>
    </row>
    <row r="145" spans="1:65" s="12" customFormat="1" ht="22.95" customHeight="1">
      <c r="B145" s="121"/>
      <c r="D145" s="122" t="s">
        <v>69</v>
      </c>
      <c r="E145" s="131" t="s">
        <v>147</v>
      </c>
      <c r="F145" s="131" t="s">
        <v>160</v>
      </c>
      <c r="J145" s="132">
        <f>BK145</f>
        <v>0</v>
      </c>
      <c r="L145" s="121"/>
      <c r="M145" s="125"/>
      <c r="N145" s="126"/>
      <c r="O145" s="126"/>
      <c r="P145" s="127"/>
      <c r="Q145" s="126"/>
      <c r="R145" s="127"/>
      <c r="S145" s="126"/>
      <c r="T145" s="128"/>
      <c r="AR145" s="122" t="s">
        <v>75</v>
      </c>
      <c r="AT145" s="129" t="s">
        <v>69</v>
      </c>
      <c r="AU145" s="129" t="s">
        <v>75</v>
      </c>
      <c r="AY145" s="122" t="s">
        <v>108</v>
      </c>
      <c r="BK145" s="130">
        <f>SUM(BK146:BK148)</f>
        <v>0</v>
      </c>
    </row>
    <row r="146" spans="1:65" s="2" customFormat="1" ht="37.950000000000003" customHeight="1">
      <c r="A146" s="26"/>
      <c r="B146" s="133"/>
      <c r="C146" s="134" t="s">
        <v>8</v>
      </c>
      <c r="D146" s="134" t="s">
        <v>110</v>
      </c>
      <c r="E146" s="135" t="s">
        <v>161</v>
      </c>
      <c r="F146" s="136" t="s">
        <v>162</v>
      </c>
      <c r="G146" s="137" t="s">
        <v>113</v>
      </c>
      <c r="H146" s="138">
        <v>17.68</v>
      </c>
      <c r="I146" s="139">
        <v>0</v>
      </c>
      <c r="J146" s="139">
        <f>ROUND(I146*H146,2)</f>
        <v>0</v>
      </c>
      <c r="K146" s="140"/>
      <c r="L146" s="27"/>
      <c r="M146" s="141"/>
      <c r="N146" s="142"/>
      <c r="O146" s="143"/>
      <c r="P146" s="143"/>
      <c r="Q146" s="143"/>
      <c r="R146" s="143"/>
      <c r="S146" s="143"/>
      <c r="T146" s="144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45" t="s">
        <v>114</v>
      </c>
      <c r="AT146" s="145" t="s">
        <v>110</v>
      </c>
      <c r="AU146" s="145" t="s">
        <v>77</v>
      </c>
      <c r="AY146" s="14" t="s">
        <v>108</v>
      </c>
      <c r="BE146" s="146">
        <f>IF(N146="základní",J146,0)</f>
        <v>0</v>
      </c>
      <c r="BF146" s="146">
        <f>IF(N146="snížená",J146,0)</f>
        <v>0</v>
      </c>
      <c r="BG146" s="146">
        <f>IF(N146="zákl. přenesená",J146,0)</f>
        <v>0</v>
      </c>
      <c r="BH146" s="146">
        <f>IF(N146="sníž. přenesená",J146,0)</f>
        <v>0</v>
      </c>
      <c r="BI146" s="146">
        <f>IF(N146="nulová",J146,0)</f>
        <v>0</v>
      </c>
      <c r="BJ146" s="14" t="s">
        <v>75</v>
      </c>
      <c r="BK146" s="146">
        <f>ROUND(I146*H146,2)</f>
        <v>0</v>
      </c>
      <c r="BL146" s="14" t="s">
        <v>114</v>
      </c>
      <c r="BM146" s="145" t="s">
        <v>163</v>
      </c>
    </row>
    <row r="147" spans="1:65" s="2" customFormat="1" ht="21.75" customHeight="1">
      <c r="A147" s="26"/>
      <c r="B147" s="133"/>
      <c r="C147" s="134" t="s">
        <v>164</v>
      </c>
      <c r="D147" s="134" t="s">
        <v>110</v>
      </c>
      <c r="E147" s="135" t="s">
        <v>165</v>
      </c>
      <c r="F147" s="136" t="s">
        <v>166</v>
      </c>
      <c r="G147" s="137" t="s">
        <v>113</v>
      </c>
      <c r="H147" s="138">
        <v>13.321999999999999</v>
      </c>
      <c r="I147" s="139">
        <v>0</v>
      </c>
      <c r="J147" s="139">
        <f>ROUND(I147*H147,2)</f>
        <v>0</v>
      </c>
      <c r="K147" s="140"/>
      <c r="L147" s="27"/>
      <c r="M147" s="141"/>
      <c r="N147" s="142"/>
      <c r="O147" s="143"/>
      <c r="P147" s="143"/>
      <c r="Q147" s="143"/>
      <c r="R147" s="143"/>
      <c r="S147" s="143"/>
      <c r="T147" s="144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45" t="s">
        <v>114</v>
      </c>
      <c r="AT147" s="145" t="s">
        <v>110</v>
      </c>
      <c r="AU147" s="145" t="s">
        <v>77</v>
      </c>
      <c r="AY147" s="14" t="s">
        <v>108</v>
      </c>
      <c r="BE147" s="146">
        <f>IF(N147="základní",J147,0)</f>
        <v>0</v>
      </c>
      <c r="BF147" s="146">
        <f>IF(N147="snížená",J147,0)</f>
        <v>0</v>
      </c>
      <c r="BG147" s="146">
        <f>IF(N147="zákl. přenesená",J147,0)</f>
        <v>0</v>
      </c>
      <c r="BH147" s="146">
        <f>IF(N147="sníž. přenesená",J147,0)</f>
        <v>0</v>
      </c>
      <c r="BI147" s="146">
        <f>IF(N147="nulová",J147,0)</f>
        <v>0</v>
      </c>
      <c r="BJ147" s="14" t="s">
        <v>75</v>
      </c>
      <c r="BK147" s="146">
        <f>ROUND(I147*H147,2)</f>
        <v>0</v>
      </c>
      <c r="BL147" s="14" t="s">
        <v>114</v>
      </c>
      <c r="BM147" s="145" t="s">
        <v>167</v>
      </c>
    </row>
    <row r="148" spans="1:65" s="2" customFormat="1" ht="24.15" customHeight="1">
      <c r="A148" s="26"/>
      <c r="B148" s="133"/>
      <c r="C148" s="134" t="s">
        <v>168</v>
      </c>
      <c r="D148" s="134" t="s">
        <v>110</v>
      </c>
      <c r="E148" s="135" t="s">
        <v>169</v>
      </c>
      <c r="F148" s="136" t="s">
        <v>170</v>
      </c>
      <c r="G148" s="137" t="s">
        <v>113</v>
      </c>
      <c r="H148" s="138">
        <v>24.15</v>
      </c>
      <c r="I148" s="139">
        <v>0</v>
      </c>
      <c r="J148" s="139">
        <f>ROUND(I148*H148,2)</f>
        <v>0</v>
      </c>
      <c r="K148" s="140"/>
      <c r="L148" s="27"/>
      <c r="M148" s="141"/>
      <c r="N148" s="142"/>
      <c r="O148" s="143"/>
      <c r="P148" s="143"/>
      <c r="Q148" s="143"/>
      <c r="R148" s="143"/>
      <c r="S148" s="143"/>
      <c r="T148" s="144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45" t="s">
        <v>114</v>
      </c>
      <c r="AT148" s="145" t="s">
        <v>110</v>
      </c>
      <c r="AU148" s="145" t="s">
        <v>77</v>
      </c>
      <c r="AY148" s="14" t="s">
        <v>108</v>
      </c>
      <c r="BE148" s="146">
        <f>IF(N148="základní",J148,0)</f>
        <v>0</v>
      </c>
      <c r="BF148" s="146">
        <f>IF(N148="snížená",J148,0)</f>
        <v>0</v>
      </c>
      <c r="BG148" s="146">
        <f>IF(N148="zákl. přenesená",J148,0)</f>
        <v>0</v>
      </c>
      <c r="BH148" s="146">
        <f>IF(N148="sníž. přenesená",J148,0)</f>
        <v>0</v>
      </c>
      <c r="BI148" s="146">
        <f>IF(N148="nulová",J148,0)</f>
        <v>0</v>
      </c>
      <c r="BJ148" s="14" t="s">
        <v>75</v>
      </c>
      <c r="BK148" s="146">
        <f>ROUND(I148*H148,2)</f>
        <v>0</v>
      </c>
      <c r="BL148" s="14" t="s">
        <v>114</v>
      </c>
      <c r="BM148" s="145" t="s">
        <v>171</v>
      </c>
    </row>
    <row r="149" spans="1:65" s="12" customFormat="1" ht="22.95" customHeight="1">
      <c r="B149" s="121"/>
      <c r="D149" s="122" t="s">
        <v>69</v>
      </c>
      <c r="E149" s="131" t="s">
        <v>172</v>
      </c>
      <c r="F149" s="131" t="s">
        <v>173</v>
      </c>
      <c r="J149" s="132">
        <f>BK149</f>
        <v>0</v>
      </c>
      <c r="L149" s="121"/>
      <c r="M149" s="125"/>
      <c r="N149" s="126"/>
      <c r="O149" s="126"/>
      <c r="P149" s="127"/>
      <c r="Q149" s="126"/>
      <c r="R149" s="127"/>
      <c r="S149" s="126"/>
      <c r="T149" s="128"/>
      <c r="AR149" s="122" t="s">
        <v>75</v>
      </c>
      <c r="AT149" s="129" t="s">
        <v>69</v>
      </c>
      <c r="AU149" s="129" t="s">
        <v>75</v>
      </c>
      <c r="AY149" s="122" t="s">
        <v>108</v>
      </c>
      <c r="BK149" s="130">
        <f>SUM(BK150:BK153)</f>
        <v>0</v>
      </c>
    </row>
    <row r="150" spans="1:65" s="2" customFormat="1" ht="24.15" customHeight="1">
      <c r="A150" s="26"/>
      <c r="B150" s="133"/>
      <c r="C150" s="134" t="s">
        <v>174</v>
      </c>
      <c r="D150" s="134" t="s">
        <v>110</v>
      </c>
      <c r="E150" s="135" t="s">
        <v>175</v>
      </c>
      <c r="F150" s="136" t="s">
        <v>176</v>
      </c>
      <c r="G150" s="137" t="s">
        <v>134</v>
      </c>
      <c r="H150" s="138">
        <v>5.9939999999999998</v>
      </c>
      <c r="I150" s="139">
        <v>0</v>
      </c>
      <c r="J150" s="139">
        <f>ROUND(I150*H150,2)</f>
        <v>0</v>
      </c>
      <c r="K150" s="140"/>
      <c r="L150" s="27"/>
      <c r="M150" s="141"/>
      <c r="N150" s="142"/>
      <c r="O150" s="143"/>
      <c r="P150" s="143"/>
      <c r="Q150" s="143"/>
      <c r="R150" s="143"/>
      <c r="S150" s="143"/>
      <c r="T150" s="144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45" t="s">
        <v>114</v>
      </c>
      <c r="AT150" s="145" t="s">
        <v>110</v>
      </c>
      <c r="AU150" s="145" t="s">
        <v>77</v>
      </c>
      <c r="AY150" s="14" t="s">
        <v>108</v>
      </c>
      <c r="BE150" s="146">
        <f>IF(N150="základní",J150,0)</f>
        <v>0</v>
      </c>
      <c r="BF150" s="146">
        <f>IF(N150="snížená",J150,0)</f>
        <v>0</v>
      </c>
      <c r="BG150" s="146">
        <f>IF(N150="zákl. přenesená",J150,0)</f>
        <v>0</v>
      </c>
      <c r="BH150" s="146">
        <f>IF(N150="sníž. přenesená",J150,0)</f>
        <v>0</v>
      </c>
      <c r="BI150" s="146">
        <f>IF(N150="nulová",J150,0)</f>
        <v>0</v>
      </c>
      <c r="BJ150" s="14" t="s">
        <v>75</v>
      </c>
      <c r="BK150" s="146">
        <f>ROUND(I150*H150,2)</f>
        <v>0</v>
      </c>
      <c r="BL150" s="14" t="s">
        <v>114</v>
      </c>
      <c r="BM150" s="145" t="s">
        <v>177</v>
      </c>
    </row>
    <row r="151" spans="1:65" s="2" customFormat="1" ht="24.15" customHeight="1">
      <c r="A151" s="26"/>
      <c r="B151" s="133"/>
      <c r="C151" s="134" t="s">
        <v>178</v>
      </c>
      <c r="D151" s="134" t="s">
        <v>110</v>
      </c>
      <c r="E151" s="135" t="s">
        <v>179</v>
      </c>
      <c r="F151" s="136" t="s">
        <v>180</v>
      </c>
      <c r="G151" s="137" t="s">
        <v>134</v>
      </c>
      <c r="H151" s="138">
        <v>5.9939999999999998</v>
      </c>
      <c r="I151" s="139">
        <v>0</v>
      </c>
      <c r="J151" s="139">
        <f>ROUND(I151*H151,2)</f>
        <v>0</v>
      </c>
      <c r="K151" s="140"/>
      <c r="L151" s="27"/>
      <c r="M151" s="141"/>
      <c r="N151" s="142"/>
      <c r="O151" s="143"/>
      <c r="P151" s="143"/>
      <c r="Q151" s="143"/>
      <c r="R151" s="143"/>
      <c r="S151" s="143"/>
      <c r="T151" s="144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45" t="s">
        <v>114</v>
      </c>
      <c r="AT151" s="145" t="s">
        <v>110</v>
      </c>
      <c r="AU151" s="145" t="s">
        <v>77</v>
      </c>
      <c r="AY151" s="14" t="s">
        <v>108</v>
      </c>
      <c r="BE151" s="146">
        <f>IF(N151="základní",J151,0)</f>
        <v>0</v>
      </c>
      <c r="BF151" s="146">
        <f>IF(N151="snížená",J151,0)</f>
        <v>0</v>
      </c>
      <c r="BG151" s="146">
        <f>IF(N151="zákl. přenesená",J151,0)</f>
        <v>0</v>
      </c>
      <c r="BH151" s="146">
        <f>IF(N151="sníž. přenesená",J151,0)</f>
        <v>0</v>
      </c>
      <c r="BI151" s="146">
        <f>IF(N151="nulová",J151,0)</f>
        <v>0</v>
      </c>
      <c r="BJ151" s="14" t="s">
        <v>75</v>
      </c>
      <c r="BK151" s="146">
        <f>ROUND(I151*H151,2)</f>
        <v>0</v>
      </c>
      <c r="BL151" s="14" t="s">
        <v>114</v>
      </c>
      <c r="BM151" s="145" t="s">
        <v>181</v>
      </c>
    </row>
    <row r="152" spans="1:65" s="2" customFormat="1" ht="24.15" customHeight="1">
      <c r="A152" s="26"/>
      <c r="B152" s="133"/>
      <c r="C152" s="134" t="s">
        <v>182</v>
      </c>
      <c r="D152" s="134" t="s">
        <v>110</v>
      </c>
      <c r="E152" s="135" t="s">
        <v>183</v>
      </c>
      <c r="F152" s="136" t="s">
        <v>184</v>
      </c>
      <c r="G152" s="137" t="s">
        <v>134</v>
      </c>
      <c r="H152" s="138">
        <v>71.927999999999997</v>
      </c>
      <c r="I152" s="139">
        <v>0</v>
      </c>
      <c r="J152" s="139">
        <f>ROUND(I152*H152,2)</f>
        <v>0</v>
      </c>
      <c r="K152" s="140"/>
      <c r="L152" s="27"/>
      <c r="M152" s="141"/>
      <c r="N152" s="142"/>
      <c r="O152" s="143"/>
      <c r="P152" s="143"/>
      <c r="Q152" s="143"/>
      <c r="R152" s="143"/>
      <c r="S152" s="143"/>
      <c r="T152" s="144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45" t="s">
        <v>114</v>
      </c>
      <c r="AT152" s="145" t="s">
        <v>110</v>
      </c>
      <c r="AU152" s="145" t="s">
        <v>77</v>
      </c>
      <c r="AY152" s="14" t="s">
        <v>108</v>
      </c>
      <c r="BE152" s="146">
        <f>IF(N152="základní",J152,0)</f>
        <v>0</v>
      </c>
      <c r="BF152" s="146">
        <f>IF(N152="snížená",J152,0)</f>
        <v>0</v>
      </c>
      <c r="BG152" s="146">
        <f>IF(N152="zákl. přenesená",J152,0)</f>
        <v>0</v>
      </c>
      <c r="BH152" s="146">
        <f>IF(N152="sníž. přenesená",J152,0)</f>
        <v>0</v>
      </c>
      <c r="BI152" s="146">
        <f>IF(N152="nulová",J152,0)</f>
        <v>0</v>
      </c>
      <c r="BJ152" s="14" t="s">
        <v>75</v>
      </c>
      <c r="BK152" s="146">
        <f>ROUND(I152*H152,2)</f>
        <v>0</v>
      </c>
      <c r="BL152" s="14" t="s">
        <v>114</v>
      </c>
      <c r="BM152" s="145" t="s">
        <v>185</v>
      </c>
    </row>
    <row r="153" spans="1:65" s="2" customFormat="1" ht="37.950000000000003" customHeight="1">
      <c r="A153" s="26"/>
      <c r="B153" s="133"/>
      <c r="C153" s="134" t="s">
        <v>186</v>
      </c>
      <c r="D153" s="134" t="s">
        <v>110</v>
      </c>
      <c r="E153" s="135" t="s">
        <v>187</v>
      </c>
      <c r="F153" s="136" t="s">
        <v>188</v>
      </c>
      <c r="G153" s="137" t="s">
        <v>134</v>
      </c>
      <c r="H153" s="138">
        <v>5.9939999999999998</v>
      </c>
      <c r="I153" s="139">
        <v>0</v>
      </c>
      <c r="J153" s="139">
        <f>ROUND(I153*H153,2)</f>
        <v>0</v>
      </c>
      <c r="K153" s="140"/>
      <c r="L153" s="27"/>
      <c r="M153" s="141"/>
      <c r="N153" s="142"/>
      <c r="O153" s="143"/>
      <c r="P153" s="143"/>
      <c r="Q153" s="143"/>
      <c r="R153" s="143"/>
      <c r="S153" s="143"/>
      <c r="T153" s="144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45" t="s">
        <v>114</v>
      </c>
      <c r="AT153" s="145" t="s">
        <v>110</v>
      </c>
      <c r="AU153" s="145" t="s">
        <v>77</v>
      </c>
      <c r="AY153" s="14" t="s">
        <v>108</v>
      </c>
      <c r="BE153" s="146">
        <f>IF(N153="základní",J153,0)</f>
        <v>0</v>
      </c>
      <c r="BF153" s="146">
        <f>IF(N153="snížená",J153,0)</f>
        <v>0</v>
      </c>
      <c r="BG153" s="146">
        <f>IF(N153="zákl. přenesená",J153,0)</f>
        <v>0</v>
      </c>
      <c r="BH153" s="146">
        <f>IF(N153="sníž. přenesená",J153,0)</f>
        <v>0</v>
      </c>
      <c r="BI153" s="146">
        <f>IF(N153="nulová",J153,0)</f>
        <v>0</v>
      </c>
      <c r="BJ153" s="14" t="s">
        <v>75</v>
      </c>
      <c r="BK153" s="146">
        <f>ROUND(I153*H153,2)</f>
        <v>0</v>
      </c>
      <c r="BL153" s="14" t="s">
        <v>114</v>
      </c>
      <c r="BM153" s="145" t="s">
        <v>189</v>
      </c>
    </row>
    <row r="154" spans="1:65" s="12" customFormat="1" ht="22.95" customHeight="1">
      <c r="B154" s="121"/>
      <c r="D154" s="122" t="s">
        <v>69</v>
      </c>
      <c r="E154" s="131" t="s">
        <v>190</v>
      </c>
      <c r="F154" s="131" t="s">
        <v>191</v>
      </c>
      <c r="J154" s="132">
        <f>BK154</f>
        <v>0</v>
      </c>
      <c r="L154" s="121"/>
      <c r="M154" s="125"/>
      <c r="N154" s="126"/>
      <c r="O154" s="126"/>
      <c r="P154" s="127"/>
      <c r="Q154" s="126"/>
      <c r="R154" s="127"/>
      <c r="S154" s="126"/>
      <c r="T154" s="128"/>
      <c r="AR154" s="122" t="s">
        <v>75</v>
      </c>
      <c r="AT154" s="129" t="s">
        <v>69</v>
      </c>
      <c r="AU154" s="129" t="s">
        <v>75</v>
      </c>
      <c r="AY154" s="122" t="s">
        <v>108</v>
      </c>
      <c r="BK154" s="130">
        <f>BK155</f>
        <v>0</v>
      </c>
    </row>
    <row r="155" spans="1:65" s="2" customFormat="1" ht="21.75" customHeight="1">
      <c r="A155" s="26"/>
      <c r="B155" s="133"/>
      <c r="C155" s="134" t="s">
        <v>192</v>
      </c>
      <c r="D155" s="134" t="s">
        <v>110</v>
      </c>
      <c r="E155" s="135" t="s">
        <v>193</v>
      </c>
      <c r="F155" s="136" t="s">
        <v>194</v>
      </c>
      <c r="G155" s="137" t="s">
        <v>134</v>
      </c>
      <c r="H155" s="138">
        <v>1.292</v>
      </c>
      <c r="I155" s="139">
        <v>0</v>
      </c>
      <c r="J155" s="139">
        <f>ROUND(I155*H155,2)</f>
        <v>0</v>
      </c>
      <c r="K155" s="140"/>
      <c r="L155" s="27"/>
      <c r="M155" s="141"/>
      <c r="N155" s="142"/>
      <c r="O155" s="143"/>
      <c r="P155" s="143"/>
      <c r="Q155" s="143"/>
      <c r="R155" s="143"/>
      <c r="S155" s="143"/>
      <c r="T155" s="144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45" t="s">
        <v>114</v>
      </c>
      <c r="AT155" s="145" t="s">
        <v>110</v>
      </c>
      <c r="AU155" s="145" t="s">
        <v>77</v>
      </c>
      <c r="AY155" s="14" t="s">
        <v>108</v>
      </c>
      <c r="BE155" s="146">
        <f>IF(N155="základní",J155,0)</f>
        <v>0</v>
      </c>
      <c r="BF155" s="146">
        <f>IF(N155="snížená",J155,0)</f>
        <v>0</v>
      </c>
      <c r="BG155" s="146">
        <f>IF(N155="zákl. přenesená",J155,0)</f>
        <v>0</v>
      </c>
      <c r="BH155" s="146">
        <f>IF(N155="sníž. přenesená",J155,0)</f>
        <v>0</v>
      </c>
      <c r="BI155" s="146">
        <f>IF(N155="nulová",J155,0)</f>
        <v>0</v>
      </c>
      <c r="BJ155" s="14" t="s">
        <v>75</v>
      </c>
      <c r="BK155" s="146">
        <f>ROUND(I155*H155,2)</f>
        <v>0</v>
      </c>
      <c r="BL155" s="14" t="s">
        <v>114</v>
      </c>
      <c r="BM155" s="145" t="s">
        <v>195</v>
      </c>
    </row>
    <row r="156" spans="1:65" s="12" customFormat="1" ht="25.95" customHeight="1">
      <c r="B156" s="121"/>
      <c r="D156" s="122" t="s">
        <v>69</v>
      </c>
      <c r="E156" s="123" t="s">
        <v>196</v>
      </c>
      <c r="F156" s="123" t="s">
        <v>197</v>
      </c>
      <c r="J156" s="124">
        <f>BK156</f>
        <v>0</v>
      </c>
      <c r="L156" s="121"/>
      <c r="M156" s="125"/>
      <c r="N156" s="126"/>
      <c r="O156" s="126"/>
      <c r="P156" s="127"/>
      <c r="Q156" s="126"/>
      <c r="R156" s="127"/>
      <c r="S156" s="126"/>
      <c r="T156" s="128"/>
      <c r="AR156" s="122" t="s">
        <v>77</v>
      </c>
      <c r="AT156" s="129" t="s">
        <v>69</v>
      </c>
      <c r="AU156" s="129" t="s">
        <v>70</v>
      </c>
      <c r="AY156" s="122" t="s">
        <v>108</v>
      </c>
      <c r="BK156" s="130">
        <f>BK157+BK160+BK167+BK175+BK180</f>
        <v>0</v>
      </c>
    </row>
    <row r="157" spans="1:65" s="12" customFormat="1" ht="22.95" customHeight="1">
      <c r="B157" s="121"/>
      <c r="D157" s="122" t="s">
        <v>69</v>
      </c>
      <c r="E157" s="131" t="s">
        <v>198</v>
      </c>
      <c r="F157" s="131" t="s">
        <v>199</v>
      </c>
      <c r="J157" s="132">
        <f>BK157</f>
        <v>0</v>
      </c>
      <c r="L157" s="121"/>
      <c r="M157" s="125"/>
      <c r="N157" s="126"/>
      <c r="O157" s="126"/>
      <c r="P157" s="127"/>
      <c r="Q157" s="126"/>
      <c r="R157" s="127"/>
      <c r="S157" s="126"/>
      <c r="T157" s="128"/>
      <c r="AR157" s="122" t="s">
        <v>77</v>
      </c>
      <c r="AT157" s="129" t="s">
        <v>69</v>
      </c>
      <c r="AU157" s="129" t="s">
        <v>75</v>
      </c>
      <c r="AY157" s="122" t="s">
        <v>108</v>
      </c>
      <c r="BK157" s="130">
        <f>SUM(BK158:BK159)</f>
        <v>0</v>
      </c>
    </row>
    <row r="158" spans="1:65" s="2" customFormat="1" ht="24.15" customHeight="1">
      <c r="A158" s="26"/>
      <c r="B158" s="133"/>
      <c r="C158" s="134" t="s">
        <v>200</v>
      </c>
      <c r="D158" s="134" t="s">
        <v>110</v>
      </c>
      <c r="E158" s="135" t="s">
        <v>201</v>
      </c>
      <c r="F158" s="136" t="s">
        <v>202</v>
      </c>
      <c r="G158" s="137" t="s">
        <v>113</v>
      </c>
      <c r="H158" s="138">
        <v>13.725</v>
      </c>
      <c r="I158" s="139">
        <v>0</v>
      </c>
      <c r="J158" s="139">
        <f>ROUND(I158*H158,2)</f>
        <v>0</v>
      </c>
      <c r="K158" s="140"/>
      <c r="L158" s="27"/>
      <c r="M158" s="141"/>
      <c r="N158" s="142"/>
      <c r="O158" s="143"/>
      <c r="P158" s="143"/>
      <c r="Q158" s="143"/>
      <c r="R158" s="143"/>
      <c r="S158" s="143"/>
      <c r="T158" s="144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45" t="s">
        <v>178</v>
      </c>
      <c r="AT158" s="145" t="s">
        <v>110</v>
      </c>
      <c r="AU158" s="145" t="s">
        <v>77</v>
      </c>
      <c r="AY158" s="14" t="s">
        <v>108</v>
      </c>
      <c r="BE158" s="146">
        <f>IF(N158="základní",J158,0)</f>
        <v>0</v>
      </c>
      <c r="BF158" s="146">
        <f>IF(N158="snížená",J158,0)</f>
        <v>0</v>
      </c>
      <c r="BG158" s="146">
        <f>IF(N158="zákl. přenesená",J158,0)</f>
        <v>0</v>
      </c>
      <c r="BH158" s="146">
        <f>IF(N158="sníž. přenesená",J158,0)</f>
        <v>0</v>
      </c>
      <c r="BI158" s="146">
        <f>IF(N158="nulová",J158,0)</f>
        <v>0</v>
      </c>
      <c r="BJ158" s="14" t="s">
        <v>75</v>
      </c>
      <c r="BK158" s="146">
        <f>ROUND(I158*H158,2)</f>
        <v>0</v>
      </c>
      <c r="BL158" s="14" t="s">
        <v>178</v>
      </c>
      <c r="BM158" s="145" t="s">
        <v>203</v>
      </c>
    </row>
    <row r="159" spans="1:65" s="2" customFormat="1" ht="33" customHeight="1">
      <c r="A159" s="26"/>
      <c r="B159" s="133"/>
      <c r="C159" s="134" t="s">
        <v>7</v>
      </c>
      <c r="D159" s="134" t="s">
        <v>110</v>
      </c>
      <c r="E159" s="135" t="s">
        <v>204</v>
      </c>
      <c r="F159" s="136" t="s">
        <v>205</v>
      </c>
      <c r="G159" s="137" t="s">
        <v>206</v>
      </c>
      <c r="H159" s="138">
        <v>150.97499999999999</v>
      </c>
      <c r="I159" s="139">
        <v>0</v>
      </c>
      <c r="J159" s="139">
        <f>ROUND(I159*H159,2)</f>
        <v>0</v>
      </c>
      <c r="K159" s="140"/>
      <c r="L159" s="27"/>
      <c r="M159" s="141"/>
      <c r="N159" s="142"/>
      <c r="O159" s="143"/>
      <c r="P159" s="143"/>
      <c r="Q159" s="143"/>
      <c r="R159" s="143"/>
      <c r="S159" s="143"/>
      <c r="T159" s="144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45" t="s">
        <v>178</v>
      </c>
      <c r="AT159" s="145" t="s">
        <v>110</v>
      </c>
      <c r="AU159" s="145" t="s">
        <v>77</v>
      </c>
      <c r="AY159" s="14" t="s">
        <v>108</v>
      </c>
      <c r="BE159" s="146">
        <f>IF(N159="základní",J159,0)</f>
        <v>0</v>
      </c>
      <c r="BF159" s="146">
        <f>IF(N159="snížená",J159,0)</f>
        <v>0</v>
      </c>
      <c r="BG159" s="146">
        <f>IF(N159="zákl. přenesená",J159,0)</f>
        <v>0</v>
      </c>
      <c r="BH159" s="146">
        <f>IF(N159="sníž. přenesená",J159,0)</f>
        <v>0</v>
      </c>
      <c r="BI159" s="146">
        <f>IF(N159="nulová",J159,0)</f>
        <v>0</v>
      </c>
      <c r="BJ159" s="14" t="s">
        <v>75</v>
      </c>
      <c r="BK159" s="146">
        <f>ROUND(I159*H159,2)</f>
        <v>0</v>
      </c>
      <c r="BL159" s="14" t="s">
        <v>178</v>
      </c>
      <c r="BM159" s="145" t="s">
        <v>207</v>
      </c>
    </row>
    <row r="160" spans="1:65" s="12" customFormat="1" ht="22.95" customHeight="1">
      <c r="B160" s="121"/>
      <c r="D160" s="122" t="s">
        <v>69</v>
      </c>
      <c r="E160" s="131" t="s">
        <v>208</v>
      </c>
      <c r="F160" s="131" t="s">
        <v>209</v>
      </c>
      <c r="J160" s="132">
        <f>BK160</f>
        <v>0</v>
      </c>
      <c r="L160" s="121"/>
      <c r="M160" s="125"/>
      <c r="N160" s="126"/>
      <c r="O160" s="126"/>
      <c r="P160" s="127"/>
      <c r="Q160" s="126"/>
      <c r="R160" s="127"/>
      <c r="S160" s="126"/>
      <c r="T160" s="128"/>
      <c r="AR160" s="122" t="s">
        <v>77</v>
      </c>
      <c r="AT160" s="129" t="s">
        <v>69</v>
      </c>
      <c r="AU160" s="129" t="s">
        <v>75</v>
      </c>
      <c r="AY160" s="122" t="s">
        <v>108</v>
      </c>
      <c r="BK160" s="130">
        <f>SUM(BK161:BK166)</f>
        <v>0</v>
      </c>
    </row>
    <row r="161" spans="1:65" s="2" customFormat="1" ht="24.15" customHeight="1">
      <c r="A161" s="26"/>
      <c r="B161" s="133"/>
      <c r="C161" s="134" t="s">
        <v>210</v>
      </c>
      <c r="D161" s="134" t="s">
        <v>110</v>
      </c>
      <c r="E161" s="135" t="s">
        <v>211</v>
      </c>
      <c r="F161" s="136" t="s">
        <v>212</v>
      </c>
      <c r="G161" s="137" t="s">
        <v>154</v>
      </c>
      <c r="H161" s="138">
        <v>9.1999999999999993</v>
      </c>
      <c r="I161" s="139">
        <v>0</v>
      </c>
      <c r="J161" s="139">
        <f t="shared" ref="J161:J166" si="7">ROUND(I161*H161,2)</f>
        <v>0</v>
      </c>
      <c r="K161" s="140"/>
      <c r="L161" s="27"/>
      <c r="M161" s="141"/>
      <c r="N161" s="142"/>
      <c r="O161" s="143"/>
      <c r="P161" s="143"/>
      <c r="Q161" s="143"/>
      <c r="R161" s="143"/>
      <c r="S161" s="143"/>
      <c r="T161" s="144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45" t="s">
        <v>178</v>
      </c>
      <c r="AT161" s="145" t="s">
        <v>110</v>
      </c>
      <c r="AU161" s="145" t="s">
        <v>77</v>
      </c>
      <c r="AY161" s="14" t="s">
        <v>108</v>
      </c>
      <c r="BE161" s="146">
        <f>IF(N161="základní",J161,0)</f>
        <v>0</v>
      </c>
      <c r="BF161" s="146">
        <f>IF(N161="snížená",J161,0)</f>
        <v>0</v>
      </c>
      <c r="BG161" s="146">
        <f>IF(N161="zákl. přenesená",J161,0)</f>
        <v>0</v>
      </c>
      <c r="BH161" s="146">
        <f>IF(N161="sníž. přenesená",J161,0)</f>
        <v>0</v>
      </c>
      <c r="BI161" s="146">
        <f>IF(N161="nulová",J161,0)</f>
        <v>0</v>
      </c>
      <c r="BJ161" s="14" t="s">
        <v>75</v>
      </c>
      <c r="BK161" s="146">
        <f t="shared" ref="BK161:BK166" si="8">ROUND(I161*H161,2)</f>
        <v>0</v>
      </c>
      <c r="BL161" s="14" t="s">
        <v>178</v>
      </c>
      <c r="BM161" s="145" t="s">
        <v>213</v>
      </c>
    </row>
    <row r="162" spans="1:65" s="2" customFormat="1" ht="41.25" customHeight="1">
      <c r="A162" s="26"/>
      <c r="B162" s="133"/>
      <c r="C162" s="147" t="s">
        <v>214</v>
      </c>
      <c r="D162" s="147" t="s">
        <v>215</v>
      </c>
      <c r="E162" s="148" t="s">
        <v>216</v>
      </c>
      <c r="F162" s="149" t="s">
        <v>304</v>
      </c>
      <c r="G162" s="150" t="s">
        <v>154</v>
      </c>
      <c r="H162" s="151">
        <v>9.1999999999999993</v>
      </c>
      <c r="I162" s="152">
        <v>0</v>
      </c>
      <c r="J162" s="152">
        <f t="shared" si="7"/>
        <v>0</v>
      </c>
      <c r="K162" s="153"/>
      <c r="L162" s="154"/>
      <c r="M162" s="155"/>
      <c r="N162" s="156"/>
      <c r="O162" s="143"/>
      <c r="P162" s="143"/>
      <c r="Q162" s="143"/>
      <c r="R162" s="143"/>
      <c r="S162" s="143"/>
      <c r="T162" s="144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45" t="s">
        <v>217</v>
      </c>
      <c r="AT162" s="145" t="s">
        <v>215</v>
      </c>
      <c r="AU162" s="145" t="s">
        <v>77</v>
      </c>
      <c r="AY162" s="14" t="s">
        <v>108</v>
      </c>
      <c r="BE162" s="146">
        <f>IF(N162="základní",J162,0)</f>
        <v>0</v>
      </c>
      <c r="BF162" s="146">
        <f>IF(N162="snížená",J162,0)</f>
        <v>0</v>
      </c>
      <c r="BG162" s="146">
        <f>IF(N162="zákl. přenesená",J162,0)</f>
        <v>0</v>
      </c>
      <c r="BH162" s="146">
        <f>IF(N162="sníž. přenesená",J162,0)</f>
        <v>0</v>
      </c>
      <c r="BI162" s="146">
        <f>IF(N162="nulová",J162,0)</f>
        <v>0</v>
      </c>
      <c r="BJ162" s="14" t="s">
        <v>75</v>
      </c>
      <c r="BK162" s="146">
        <f t="shared" si="8"/>
        <v>0</v>
      </c>
      <c r="BL162" s="14" t="s">
        <v>178</v>
      </c>
      <c r="BM162" s="145" t="s">
        <v>218</v>
      </c>
    </row>
    <row r="163" spans="1:65" s="2" customFormat="1" ht="26.25" customHeight="1">
      <c r="A163" s="161"/>
      <c r="B163" s="133"/>
      <c r="C163" s="134" t="s">
        <v>306</v>
      </c>
      <c r="D163" s="134" t="s">
        <v>110</v>
      </c>
      <c r="E163" s="135" t="s">
        <v>307</v>
      </c>
      <c r="F163" s="136" t="s">
        <v>308</v>
      </c>
      <c r="G163" s="137" t="s">
        <v>297</v>
      </c>
      <c r="H163" s="138">
        <v>2</v>
      </c>
      <c r="I163" s="139">
        <v>0</v>
      </c>
      <c r="J163" s="139">
        <f t="shared" si="7"/>
        <v>0</v>
      </c>
      <c r="K163" s="153"/>
      <c r="L163" s="154"/>
      <c r="M163" s="155"/>
      <c r="N163" s="156"/>
      <c r="O163" s="143"/>
      <c r="P163" s="143"/>
      <c r="Q163" s="143"/>
      <c r="R163" s="143"/>
      <c r="S163" s="143"/>
      <c r="T163" s="144"/>
      <c r="U163" s="161"/>
      <c r="V163" s="161"/>
      <c r="W163" s="161"/>
      <c r="X163" s="161"/>
      <c r="Y163" s="161"/>
      <c r="Z163" s="161"/>
      <c r="AA163" s="161"/>
      <c r="AB163" s="161"/>
      <c r="AC163" s="161"/>
      <c r="AD163" s="161"/>
      <c r="AE163" s="161"/>
      <c r="AR163" s="145"/>
      <c r="AT163" s="145"/>
      <c r="AU163" s="145"/>
      <c r="AY163" s="14"/>
      <c r="BE163" s="146"/>
      <c r="BF163" s="146"/>
      <c r="BG163" s="146"/>
      <c r="BH163" s="146"/>
      <c r="BI163" s="146"/>
      <c r="BJ163" s="14"/>
      <c r="BK163" s="146">
        <f t="shared" si="8"/>
        <v>0</v>
      </c>
      <c r="BL163" s="14"/>
      <c r="BM163" s="145"/>
    </row>
    <row r="164" spans="1:65" s="2" customFormat="1" ht="24.15" customHeight="1">
      <c r="A164" s="26"/>
      <c r="B164" s="133"/>
      <c r="C164" s="134" t="s">
        <v>305</v>
      </c>
      <c r="D164" s="134" t="s">
        <v>110</v>
      </c>
      <c r="E164" s="135" t="s">
        <v>219</v>
      </c>
      <c r="F164" s="136" t="s">
        <v>220</v>
      </c>
      <c r="G164" s="137" t="s">
        <v>297</v>
      </c>
      <c r="H164" s="138">
        <v>1</v>
      </c>
      <c r="I164" s="139">
        <v>0</v>
      </c>
      <c r="J164" s="139">
        <f t="shared" si="7"/>
        <v>0</v>
      </c>
      <c r="K164" s="140"/>
      <c r="L164" s="27"/>
      <c r="M164" s="141"/>
      <c r="N164" s="142"/>
      <c r="O164" s="143"/>
      <c r="P164" s="143"/>
      <c r="Q164" s="143"/>
      <c r="R164" s="143"/>
      <c r="S164" s="143"/>
      <c r="T164" s="144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45" t="s">
        <v>178</v>
      </c>
      <c r="AT164" s="145" t="s">
        <v>110</v>
      </c>
      <c r="AU164" s="145" t="s">
        <v>77</v>
      </c>
      <c r="AY164" s="14" t="s">
        <v>108</v>
      </c>
      <c r="BE164" s="146">
        <f>IF(N164="základní",J164,0)</f>
        <v>0</v>
      </c>
      <c r="BF164" s="146">
        <f>IF(N164="snížená",J164,0)</f>
        <v>0</v>
      </c>
      <c r="BG164" s="146">
        <f>IF(N164="zákl. přenesená",J164,0)</f>
        <v>0</v>
      </c>
      <c r="BH164" s="146">
        <f>IF(N164="sníž. přenesená",J164,0)</f>
        <v>0</v>
      </c>
      <c r="BI164" s="146">
        <f>IF(N164="nulová",J164,0)</f>
        <v>0</v>
      </c>
      <c r="BJ164" s="14" t="s">
        <v>75</v>
      </c>
      <c r="BK164" s="146">
        <f t="shared" si="8"/>
        <v>0</v>
      </c>
      <c r="BL164" s="14" t="s">
        <v>178</v>
      </c>
      <c r="BM164" s="145" t="s">
        <v>221</v>
      </c>
    </row>
    <row r="165" spans="1:65" s="2" customFormat="1" ht="66.75" customHeight="1">
      <c r="A165" s="26"/>
      <c r="B165" s="133"/>
      <c r="C165" s="147" t="s">
        <v>222</v>
      </c>
      <c r="D165" s="147" t="s">
        <v>215</v>
      </c>
      <c r="E165" s="148" t="s">
        <v>223</v>
      </c>
      <c r="F165" s="149" t="s">
        <v>224</v>
      </c>
      <c r="G165" s="150" t="s">
        <v>113</v>
      </c>
      <c r="H165" s="151">
        <v>13.321999999999999</v>
      </c>
      <c r="I165" s="152">
        <v>0</v>
      </c>
      <c r="J165" s="152">
        <f t="shared" si="7"/>
        <v>0</v>
      </c>
      <c r="K165" s="153"/>
      <c r="L165" s="154"/>
      <c r="M165" s="155"/>
      <c r="N165" s="156"/>
      <c r="O165" s="143"/>
      <c r="P165" s="143"/>
      <c r="Q165" s="143"/>
      <c r="R165" s="143"/>
      <c r="S165" s="143"/>
      <c r="T165" s="144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45" t="s">
        <v>217</v>
      </c>
      <c r="AT165" s="145" t="s">
        <v>215</v>
      </c>
      <c r="AU165" s="145" t="s">
        <v>77</v>
      </c>
      <c r="AY165" s="14" t="s">
        <v>108</v>
      </c>
      <c r="BE165" s="146">
        <f>IF(N165="základní",J165,0)</f>
        <v>0</v>
      </c>
      <c r="BF165" s="146">
        <f>IF(N165="snížená",J165,0)</f>
        <v>0</v>
      </c>
      <c r="BG165" s="146">
        <f>IF(N165="zákl. přenesená",J165,0)</f>
        <v>0</v>
      </c>
      <c r="BH165" s="146">
        <f>IF(N165="sníž. přenesená",J165,0)</f>
        <v>0</v>
      </c>
      <c r="BI165" s="146">
        <f>IF(N165="nulová",J165,0)</f>
        <v>0</v>
      </c>
      <c r="BJ165" s="14" t="s">
        <v>75</v>
      </c>
      <c r="BK165" s="146">
        <f t="shared" si="8"/>
        <v>0</v>
      </c>
      <c r="BL165" s="14" t="s">
        <v>178</v>
      </c>
      <c r="BM165" s="145" t="s">
        <v>225</v>
      </c>
    </row>
    <row r="166" spans="1:65" s="2" customFormat="1" ht="24.15" customHeight="1">
      <c r="A166" s="26"/>
      <c r="B166" s="133"/>
      <c r="C166" s="134" t="s">
        <v>226</v>
      </c>
      <c r="D166" s="134" t="s">
        <v>110</v>
      </c>
      <c r="E166" s="135" t="s">
        <v>227</v>
      </c>
      <c r="F166" s="136" t="s">
        <v>228</v>
      </c>
      <c r="G166" s="137" t="s">
        <v>206</v>
      </c>
      <c r="H166" s="138">
        <v>4846.4960000000001</v>
      </c>
      <c r="I166" s="139">
        <v>0</v>
      </c>
      <c r="J166" s="139">
        <f t="shared" si="7"/>
        <v>0</v>
      </c>
      <c r="K166" s="140"/>
      <c r="L166" s="27"/>
      <c r="M166" s="141"/>
      <c r="N166" s="142"/>
      <c r="O166" s="143"/>
      <c r="P166" s="143"/>
      <c r="Q166" s="143"/>
      <c r="R166" s="143"/>
      <c r="S166" s="143"/>
      <c r="T166" s="144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45" t="s">
        <v>178</v>
      </c>
      <c r="AT166" s="145" t="s">
        <v>110</v>
      </c>
      <c r="AU166" s="145" t="s">
        <v>77</v>
      </c>
      <c r="AY166" s="14" t="s">
        <v>108</v>
      </c>
      <c r="BE166" s="146">
        <f>IF(N166="základní",J166,0)</f>
        <v>0</v>
      </c>
      <c r="BF166" s="146">
        <f>IF(N166="snížená",J166,0)</f>
        <v>0</v>
      </c>
      <c r="BG166" s="146">
        <f>IF(N166="zákl. přenesená",J166,0)</f>
        <v>0</v>
      </c>
      <c r="BH166" s="146">
        <f>IF(N166="sníž. přenesená",J166,0)</f>
        <v>0</v>
      </c>
      <c r="BI166" s="146">
        <f>IF(N166="nulová",J166,0)</f>
        <v>0</v>
      </c>
      <c r="BJ166" s="14" t="s">
        <v>75</v>
      </c>
      <c r="BK166" s="146">
        <f t="shared" si="8"/>
        <v>0</v>
      </c>
      <c r="BL166" s="14" t="s">
        <v>178</v>
      </c>
      <c r="BM166" s="145" t="s">
        <v>229</v>
      </c>
    </row>
    <row r="167" spans="1:65" s="12" customFormat="1" ht="22.95" customHeight="1">
      <c r="B167" s="121"/>
      <c r="D167" s="122" t="s">
        <v>69</v>
      </c>
      <c r="E167" s="131" t="s">
        <v>230</v>
      </c>
      <c r="F167" s="131" t="s">
        <v>231</v>
      </c>
      <c r="J167" s="132">
        <f>BK167</f>
        <v>0</v>
      </c>
      <c r="L167" s="121"/>
      <c r="M167" s="125"/>
      <c r="N167" s="126"/>
      <c r="O167" s="126"/>
      <c r="P167" s="127"/>
      <c r="Q167" s="126"/>
      <c r="R167" s="127"/>
      <c r="S167" s="126"/>
      <c r="T167" s="128"/>
      <c r="AR167" s="122" t="s">
        <v>77</v>
      </c>
      <c r="AT167" s="129" t="s">
        <v>69</v>
      </c>
      <c r="AU167" s="129" t="s">
        <v>75</v>
      </c>
      <c r="AY167" s="122" t="s">
        <v>108</v>
      </c>
      <c r="BK167" s="130">
        <f>SUM(BK168:BK174)</f>
        <v>0</v>
      </c>
    </row>
    <row r="168" spans="1:65" s="2" customFormat="1" ht="33" customHeight="1">
      <c r="A168" s="26"/>
      <c r="B168" s="133"/>
      <c r="C168" s="134" t="s">
        <v>232</v>
      </c>
      <c r="D168" s="134" t="s">
        <v>110</v>
      </c>
      <c r="E168" s="135" t="s">
        <v>233</v>
      </c>
      <c r="F168" s="136" t="s">
        <v>234</v>
      </c>
      <c r="G168" s="137" t="s">
        <v>154</v>
      </c>
      <c r="H168" s="138">
        <v>20</v>
      </c>
      <c r="I168" s="139">
        <v>0</v>
      </c>
      <c r="J168" s="139">
        <f t="shared" ref="J168:J174" si="9">ROUND(I168*H168,2)</f>
        <v>0</v>
      </c>
      <c r="K168" s="140"/>
      <c r="L168" s="27"/>
      <c r="M168" s="141"/>
      <c r="N168" s="142"/>
      <c r="O168" s="143"/>
      <c r="P168" s="143"/>
      <c r="Q168" s="143"/>
      <c r="R168" s="143"/>
      <c r="S168" s="143"/>
      <c r="T168" s="144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45" t="s">
        <v>178</v>
      </c>
      <c r="AT168" s="145" t="s">
        <v>110</v>
      </c>
      <c r="AU168" s="145" t="s">
        <v>77</v>
      </c>
      <c r="AY168" s="14" t="s">
        <v>108</v>
      </c>
      <c r="BE168" s="146">
        <f t="shared" ref="BE168:BE174" si="10">IF(N168="základní",J168,0)</f>
        <v>0</v>
      </c>
      <c r="BF168" s="146">
        <f t="shared" ref="BF168:BF174" si="11">IF(N168="snížená",J168,0)</f>
        <v>0</v>
      </c>
      <c r="BG168" s="146">
        <f t="shared" ref="BG168:BG174" si="12">IF(N168="zákl. přenesená",J168,0)</f>
        <v>0</v>
      </c>
      <c r="BH168" s="146">
        <f t="shared" ref="BH168:BH174" si="13">IF(N168="sníž. přenesená",J168,0)</f>
        <v>0</v>
      </c>
      <c r="BI168" s="146">
        <f t="shared" ref="BI168:BI174" si="14">IF(N168="nulová",J168,0)</f>
        <v>0</v>
      </c>
      <c r="BJ168" s="14" t="s">
        <v>75</v>
      </c>
      <c r="BK168" s="146">
        <f t="shared" ref="BK168:BK174" si="15">ROUND(I168*H168,2)</f>
        <v>0</v>
      </c>
      <c r="BL168" s="14" t="s">
        <v>178</v>
      </c>
      <c r="BM168" s="145" t="s">
        <v>235</v>
      </c>
    </row>
    <row r="169" spans="1:65" s="2" customFormat="1" ht="33" customHeight="1">
      <c r="A169" s="26"/>
      <c r="B169" s="133"/>
      <c r="C169" s="134" t="s">
        <v>236</v>
      </c>
      <c r="D169" s="134" t="s">
        <v>110</v>
      </c>
      <c r="E169" s="135" t="s">
        <v>237</v>
      </c>
      <c r="F169" s="136" t="s">
        <v>238</v>
      </c>
      <c r="G169" s="137" t="s">
        <v>113</v>
      </c>
      <c r="H169" s="138">
        <v>6.2</v>
      </c>
      <c r="I169" s="139">
        <v>0</v>
      </c>
      <c r="J169" s="139">
        <f t="shared" si="9"/>
        <v>0</v>
      </c>
      <c r="K169" s="140"/>
      <c r="L169" s="27"/>
      <c r="M169" s="141"/>
      <c r="N169" s="142"/>
      <c r="O169" s="143"/>
      <c r="P169" s="143"/>
      <c r="Q169" s="143"/>
      <c r="R169" s="143"/>
      <c r="S169" s="143"/>
      <c r="T169" s="144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45" t="s">
        <v>178</v>
      </c>
      <c r="AT169" s="145" t="s">
        <v>110</v>
      </c>
      <c r="AU169" s="145" t="s">
        <v>77</v>
      </c>
      <c r="AY169" s="14" t="s">
        <v>108</v>
      </c>
      <c r="BE169" s="146">
        <f t="shared" si="10"/>
        <v>0</v>
      </c>
      <c r="BF169" s="146">
        <f t="shared" si="11"/>
        <v>0</v>
      </c>
      <c r="BG169" s="146">
        <f t="shared" si="12"/>
        <v>0</v>
      </c>
      <c r="BH169" s="146">
        <f t="shared" si="13"/>
        <v>0</v>
      </c>
      <c r="BI169" s="146">
        <f t="shared" si="14"/>
        <v>0</v>
      </c>
      <c r="BJ169" s="14" t="s">
        <v>75</v>
      </c>
      <c r="BK169" s="146">
        <f t="shared" si="15"/>
        <v>0</v>
      </c>
      <c r="BL169" s="14" t="s">
        <v>178</v>
      </c>
      <c r="BM169" s="145" t="s">
        <v>239</v>
      </c>
    </row>
    <row r="170" spans="1:65" s="2" customFormat="1" ht="24.15" customHeight="1">
      <c r="A170" s="26"/>
      <c r="B170" s="133"/>
      <c r="C170" s="134" t="s">
        <v>240</v>
      </c>
      <c r="D170" s="134" t="s">
        <v>110</v>
      </c>
      <c r="E170" s="135" t="s">
        <v>241</v>
      </c>
      <c r="F170" s="136" t="s">
        <v>242</v>
      </c>
      <c r="G170" s="137" t="s">
        <v>113</v>
      </c>
      <c r="H170" s="138">
        <v>10.355</v>
      </c>
      <c r="I170" s="139">
        <v>0</v>
      </c>
      <c r="J170" s="139">
        <f t="shared" si="9"/>
        <v>0</v>
      </c>
      <c r="K170" s="140"/>
      <c r="L170" s="27"/>
      <c r="M170" s="141"/>
      <c r="N170" s="142"/>
      <c r="O170" s="143"/>
      <c r="P170" s="143"/>
      <c r="Q170" s="143"/>
      <c r="R170" s="143"/>
      <c r="S170" s="143"/>
      <c r="T170" s="144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45" t="s">
        <v>178</v>
      </c>
      <c r="AT170" s="145" t="s">
        <v>110</v>
      </c>
      <c r="AU170" s="145" t="s">
        <v>77</v>
      </c>
      <c r="AY170" s="14" t="s">
        <v>108</v>
      </c>
      <c r="BE170" s="146">
        <f t="shared" si="10"/>
        <v>0</v>
      </c>
      <c r="BF170" s="146">
        <f t="shared" si="11"/>
        <v>0</v>
      </c>
      <c r="BG170" s="146">
        <f t="shared" si="12"/>
        <v>0</v>
      </c>
      <c r="BH170" s="146">
        <f t="shared" si="13"/>
        <v>0</v>
      </c>
      <c r="BI170" s="146">
        <f t="shared" si="14"/>
        <v>0</v>
      </c>
      <c r="BJ170" s="14" t="s">
        <v>75</v>
      </c>
      <c r="BK170" s="146">
        <f t="shared" si="15"/>
        <v>0</v>
      </c>
      <c r="BL170" s="14" t="s">
        <v>178</v>
      </c>
      <c r="BM170" s="145" t="s">
        <v>243</v>
      </c>
    </row>
    <row r="171" spans="1:65" s="2" customFormat="1" ht="24.15" customHeight="1">
      <c r="A171" s="26"/>
      <c r="B171" s="133"/>
      <c r="C171" s="134" t="s">
        <v>244</v>
      </c>
      <c r="D171" s="134" t="s">
        <v>110</v>
      </c>
      <c r="E171" s="135" t="s">
        <v>245</v>
      </c>
      <c r="F171" s="136" t="s">
        <v>246</v>
      </c>
      <c r="G171" s="137" t="s">
        <v>113</v>
      </c>
      <c r="H171" s="138">
        <v>10.355</v>
      </c>
      <c r="I171" s="139">
        <v>0</v>
      </c>
      <c r="J171" s="139">
        <f t="shared" si="9"/>
        <v>0</v>
      </c>
      <c r="K171" s="140"/>
      <c r="L171" s="27"/>
      <c r="M171" s="141"/>
      <c r="N171" s="142"/>
      <c r="O171" s="143"/>
      <c r="P171" s="143"/>
      <c r="Q171" s="143"/>
      <c r="R171" s="143"/>
      <c r="S171" s="143"/>
      <c r="T171" s="144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45" t="s">
        <v>178</v>
      </c>
      <c r="AT171" s="145" t="s">
        <v>110</v>
      </c>
      <c r="AU171" s="145" t="s">
        <v>77</v>
      </c>
      <c r="AY171" s="14" t="s">
        <v>108</v>
      </c>
      <c r="BE171" s="146">
        <f t="shared" si="10"/>
        <v>0</v>
      </c>
      <c r="BF171" s="146">
        <f t="shared" si="11"/>
        <v>0</v>
      </c>
      <c r="BG171" s="146">
        <f t="shared" si="12"/>
        <v>0</v>
      </c>
      <c r="BH171" s="146">
        <f t="shared" si="13"/>
        <v>0</v>
      </c>
      <c r="BI171" s="146">
        <f t="shared" si="14"/>
        <v>0</v>
      </c>
      <c r="BJ171" s="14" t="s">
        <v>75</v>
      </c>
      <c r="BK171" s="146">
        <f t="shared" si="15"/>
        <v>0</v>
      </c>
      <c r="BL171" s="14" t="s">
        <v>178</v>
      </c>
      <c r="BM171" s="145" t="s">
        <v>247</v>
      </c>
    </row>
    <row r="172" spans="1:65" s="2" customFormat="1" ht="24.15" customHeight="1">
      <c r="A172" s="26"/>
      <c r="B172" s="133"/>
      <c r="C172" s="134" t="s">
        <v>248</v>
      </c>
      <c r="D172" s="134" t="s">
        <v>110</v>
      </c>
      <c r="E172" s="135" t="s">
        <v>249</v>
      </c>
      <c r="F172" s="136" t="s">
        <v>250</v>
      </c>
      <c r="G172" s="137" t="s">
        <v>113</v>
      </c>
      <c r="H172" s="138">
        <v>13.755000000000001</v>
      </c>
      <c r="I172" s="139">
        <v>0</v>
      </c>
      <c r="J172" s="139">
        <f t="shared" si="9"/>
        <v>0</v>
      </c>
      <c r="K172" s="140"/>
      <c r="L172" s="27"/>
      <c r="M172" s="141"/>
      <c r="N172" s="142"/>
      <c r="O172" s="143"/>
      <c r="P172" s="143"/>
      <c r="Q172" s="143"/>
      <c r="R172" s="143"/>
      <c r="S172" s="143"/>
      <c r="T172" s="144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45" t="s">
        <v>178</v>
      </c>
      <c r="AT172" s="145" t="s">
        <v>110</v>
      </c>
      <c r="AU172" s="145" t="s">
        <v>77</v>
      </c>
      <c r="AY172" s="14" t="s">
        <v>108</v>
      </c>
      <c r="BE172" s="146">
        <f t="shared" si="10"/>
        <v>0</v>
      </c>
      <c r="BF172" s="146">
        <f t="shared" si="11"/>
        <v>0</v>
      </c>
      <c r="BG172" s="146">
        <f t="shared" si="12"/>
        <v>0</v>
      </c>
      <c r="BH172" s="146">
        <f t="shared" si="13"/>
        <v>0</v>
      </c>
      <c r="BI172" s="146">
        <f t="shared" si="14"/>
        <v>0</v>
      </c>
      <c r="BJ172" s="14" t="s">
        <v>75</v>
      </c>
      <c r="BK172" s="146">
        <f t="shared" si="15"/>
        <v>0</v>
      </c>
      <c r="BL172" s="14" t="s">
        <v>178</v>
      </c>
      <c r="BM172" s="145" t="s">
        <v>251</v>
      </c>
    </row>
    <row r="173" spans="1:65" s="2" customFormat="1" ht="24.15" customHeight="1">
      <c r="A173" s="26"/>
      <c r="B173" s="133"/>
      <c r="C173" s="134" t="s">
        <v>217</v>
      </c>
      <c r="D173" s="134" t="s">
        <v>110</v>
      </c>
      <c r="E173" s="135" t="s">
        <v>252</v>
      </c>
      <c r="F173" s="136" t="s">
        <v>253</v>
      </c>
      <c r="G173" s="137" t="s">
        <v>113</v>
      </c>
      <c r="H173" s="138">
        <v>10.355</v>
      </c>
      <c r="I173" s="139">
        <v>0</v>
      </c>
      <c r="J173" s="139">
        <f t="shared" si="9"/>
        <v>0</v>
      </c>
      <c r="K173" s="140"/>
      <c r="L173" s="27"/>
      <c r="M173" s="141"/>
      <c r="N173" s="142"/>
      <c r="O173" s="143"/>
      <c r="P173" s="143"/>
      <c r="Q173" s="143"/>
      <c r="R173" s="143"/>
      <c r="S173" s="143"/>
      <c r="T173" s="144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45" t="s">
        <v>178</v>
      </c>
      <c r="AT173" s="145" t="s">
        <v>110</v>
      </c>
      <c r="AU173" s="145" t="s">
        <v>77</v>
      </c>
      <c r="AY173" s="14" t="s">
        <v>108</v>
      </c>
      <c r="BE173" s="146">
        <f t="shared" si="10"/>
        <v>0</v>
      </c>
      <c r="BF173" s="146">
        <f t="shared" si="11"/>
        <v>0</v>
      </c>
      <c r="BG173" s="146">
        <f t="shared" si="12"/>
        <v>0</v>
      </c>
      <c r="BH173" s="146">
        <f t="shared" si="13"/>
        <v>0</v>
      </c>
      <c r="BI173" s="146">
        <f t="shared" si="14"/>
        <v>0</v>
      </c>
      <c r="BJ173" s="14" t="s">
        <v>75</v>
      </c>
      <c r="BK173" s="146">
        <f t="shared" si="15"/>
        <v>0</v>
      </c>
      <c r="BL173" s="14" t="s">
        <v>178</v>
      </c>
      <c r="BM173" s="145" t="s">
        <v>254</v>
      </c>
    </row>
    <row r="174" spans="1:65" s="2" customFormat="1" ht="24.15" customHeight="1">
      <c r="A174" s="26"/>
      <c r="B174" s="133"/>
      <c r="C174" s="134" t="s">
        <v>255</v>
      </c>
      <c r="D174" s="134" t="s">
        <v>110</v>
      </c>
      <c r="E174" s="135" t="s">
        <v>256</v>
      </c>
      <c r="F174" s="136" t="s">
        <v>257</v>
      </c>
      <c r="G174" s="137" t="s">
        <v>206</v>
      </c>
      <c r="H174" s="138">
        <v>1312.0519999999999</v>
      </c>
      <c r="I174" s="139">
        <v>0</v>
      </c>
      <c r="J174" s="139">
        <f t="shared" si="9"/>
        <v>0</v>
      </c>
      <c r="K174" s="140"/>
      <c r="L174" s="27"/>
      <c r="M174" s="141"/>
      <c r="N174" s="142"/>
      <c r="O174" s="143"/>
      <c r="P174" s="143"/>
      <c r="Q174" s="143"/>
      <c r="R174" s="143"/>
      <c r="S174" s="143"/>
      <c r="T174" s="144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45" t="s">
        <v>178</v>
      </c>
      <c r="AT174" s="145" t="s">
        <v>110</v>
      </c>
      <c r="AU174" s="145" t="s">
        <v>77</v>
      </c>
      <c r="AY174" s="14" t="s">
        <v>108</v>
      </c>
      <c r="BE174" s="146">
        <f t="shared" si="10"/>
        <v>0</v>
      </c>
      <c r="BF174" s="146">
        <f t="shared" si="11"/>
        <v>0</v>
      </c>
      <c r="BG174" s="146">
        <f t="shared" si="12"/>
        <v>0</v>
      </c>
      <c r="BH174" s="146">
        <f t="shared" si="13"/>
        <v>0</v>
      </c>
      <c r="BI174" s="146">
        <f t="shared" si="14"/>
        <v>0</v>
      </c>
      <c r="BJ174" s="14" t="s">
        <v>75</v>
      </c>
      <c r="BK174" s="146">
        <f t="shared" si="15"/>
        <v>0</v>
      </c>
      <c r="BL174" s="14" t="s">
        <v>178</v>
      </c>
      <c r="BM174" s="145" t="s">
        <v>258</v>
      </c>
    </row>
    <row r="175" spans="1:65" s="12" customFormat="1" ht="22.95" customHeight="1">
      <c r="B175" s="121"/>
      <c r="D175" s="122" t="s">
        <v>69</v>
      </c>
      <c r="E175" s="131" t="s">
        <v>259</v>
      </c>
      <c r="F175" s="131" t="s">
        <v>260</v>
      </c>
      <c r="J175" s="132">
        <f>BK175</f>
        <v>0</v>
      </c>
      <c r="L175" s="121"/>
      <c r="M175" s="125"/>
      <c r="N175" s="126"/>
      <c r="O175" s="126"/>
      <c r="P175" s="127"/>
      <c r="Q175" s="126"/>
      <c r="R175" s="127"/>
      <c r="S175" s="126"/>
      <c r="T175" s="128"/>
      <c r="AR175" s="122" t="s">
        <v>77</v>
      </c>
      <c r="AT175" s="129" t="s">
        <v>69</v>
      </c>
      <c r="AU175" s="129" t="s">
        <v>75</v>
      </c>
      <c r="AY175" s="122" t="s">
        <v>108</v>
      </c>
      <c r="BK175" s="130">
        <f>SUM(BK176:BK179)</f>
        <v>0</v>
      </c>
    </row>
    <row r="176" spans="1:65" s="2" customFormat="1" ht="24.15" customHeight="1">
      <c r="A176" s="26"/>
      <c r="B176" s="133"/>
      <c r="C176" s="134" t="s">
        <v>261</v>
      </c>
      <c r="D176" s="134" t="s">
        <v>110</v>
      </c>
      <c r="E176" s="135" t="s">
        <v>262</v>
      </c>
      <c r="F176" s="136" t="s">
        <v>263</v>
      </c>
      <c r="G176" s="137" t="s">
        <v>113</v>
      </c>
      <c r="H176" s="138">
        <v>24.15</v>
      </c>
      <c r="I176" s="139">
        <v>0</v>
      </c>
      <c r="J176" s="139">
        <f>ROUND(I176*H176,2)</f>
        <v>0</v>
      </c>
      <c r="K176" s="140"/>
      <c r="L176" s="27"/>
      <c r="M176" s="141"/>
      <c r="N176" s="142"/>
      <c r="O176" s="143"/>
      <c r="P176" s="143"/>
      <c r="Q176" s="143"/>
      <c r="R176" s="143"/>
      <c r="S176" s="143"/>
      <c r="T176" s="144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45" t="s">
        <v>178</v>
      </c>
      <c r="AT176" s="145" t="s">
        <v>110</v>
      </c>
      <c r="AU176" s="145" t="s">
        <v>77</v>
      </c>
      <c r="AY176" s="14" t="s">
        <v>108</v>
      </c>
      <c r="BE176" s="146">
        <f>IF(N176="základní",J176,0)</f>
        <v>0</v>
      </c>
      <c r="BF176" s="146">
        <f>IF(N176="snížená",J176,0)</f>
        <v>0</v>
      </c>
      <c r="BG176" s="146">
        <f>IF(N176="zákl. přenesená",J176,0)</f>
        <v>0</v>
      </c>
      <c r="BH176" s="146">
        <f>IF(N176="sníž. přenesená",J176,0)</f>
        <v>0</v>
      </c>
      <c r="BI176" s="146">
        <f>IF(N176="nulová",J176,0)</f>
        <v>0</v>
      </c>
      <c r="BJ176" s="14" t="s">
        <v>75</v>
      </c>
      <c r="BK176" s="146">
        <f>ROUND(I176*H176,2)</f>
        <v>0</v>
      </c>
      <c r="BL176" s="14" t="s">
        <v>178</v>
      </c>
      <c r="BM176" s="145" t="s">
        <v>264</v>
      </c>
    </row>
    <row r="177" spans="1:65" s="2" customFormat="1" ht="16.5" customHeight="1">
      <c r="A177" s="26"/>
      <c r="B177" s="133"/>
      <c r="C177" s="147" t="s">
        <v>265</v>
      </c>
      <c r="D177" s="147" t="s">
        <v>215</v>
      </c>
      <c r="E177" s="148" t="s">
        <v>266</v>
      </c>
      <c r="F177" s="149" t="s">
        <v>267</v>
      </c>
      <c r="G177" s="150" t="s">
        <v>113</v>
      </c>
      <c r="H177" s="151">
        <v>25.358000000000001</v>
      </c>
      <c r="I177" s="152">
        <v>0</v>
      </c>
      <c r="J177" s="152">
        <f>ROUND(I177*H177,2)</f>
        <v>0</v>
      </c>
      <c r="K177" s="153"/>
      <c r="L177" s="154"/>
      <c r="M177" s="155"/>
      <c r="N177" s="156"/>
      <c r="O177" s="143"/>
      <c r="P177" s="143"/>
      <c r="Q177" s="143"/>
      <c r="R177" s="143"/>
      <c r="S177" s="143"/>
      <c r="T177" s="144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45" t="s">
        <v>217</v>
      </c>
      <c r="AT177" s="145" t="s">
        <v>215</v>
      </c>
      <c r="AU177" s="145" t="s">
        <v>77</v>
      </c>
      <c r="AY177" s="14" t="s">
        <v>108</v>
      </c>
      <c r="BE177" s="146">
        <f>IF(N177="základní",J177,0)</f>
        <v>0</v>
      </c>
      <c r="BF177" s="146">
        <f>IF(N177="snížená",J177,0)</f>
        <v>0</v>
      </c>
      <c r="BG177" s="146">
        <f>IF(N177="zákl. přenesená",J177,0)</f>
        <v>0</v>
      </c>
      <c r="BH177" s="146">
        <f>IF(N177="sníž. přenesená",J177,0)</f>
        <v>0</v>
      </c>
      <c r="BI177" s="146">
        <f>IF(N177="nulová",J177,0)</f>
        <v>0</v>
      </c>
      <c r="BJ177" s="14" t="s">
        <v>75</v>
      </c>
      <c r="BK177" s="146">
        <f>ROUND(I177*H177,2)</f>
        <v>0</v>
      </c>
      <c r="BL177" s="14" t="s">
        <v>178</v>
      </c>
      <c r="BM177" s="145" t="s">
        <v>268</v>
      </c>
    </row>
    <row r="178" spans="1:65" s="2" customFormat="1" ht="24.15" customHeight="1">
      <c r="A178" s="26"/>
      <c r="B178" s="133"/>
      <c r="C178" s="134" t="s">
        <v>269</v>
      </c>
      <c r="D178" s="134" t="s">
        <v>110</v>
      </c>
      <c r="E178" s="135" t="s">
        <v>270</v>
      </c>
      <c r="F178" s="136" t="s">
        <v>271</v>
      </c>
      <c r="G178" s="137" t="s">
        <v>113</v>
      </c>
      <c r="H178" s="138">
        <v>24.15</v>
      </c>
      <c r="I178" s="139">
        <v>0</v>
      </c>
      <c r="J178" s="139">
        <f>ROUND(I178*H178,2)</f>
        <v>0</v>
      </c>
      <c r="K178" s="140"/>
      <c r="L178" s="27"/>
      <c r="M178" s="141"/>
      <c r="N178" s="142"/>
      <c r="O178" s="143"/>
      <c r="P178" s="143"/>
      <c r="Q178" s="143"/>
      <c r="R178" s="143"/>
      <c r="S178" s="143"/>
      <c r="T178" s="144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45" t="s">
        <v>178</v>
      </c>
      <c r="AT178" s="145" t="s">
        <v>110</v>
      </c>
      <c r="AU178" s="145" t="s">
        <v>77</v>
      </c>
      <c r="AY178" s="14" t="s">
        <v>108</v>
      </c>
      <c r="BE178" s="146">
        <f>IF(N178="základní",J178,0)</f>
        <v>0</v>
      </c>
      <c r="BF178" s="146">
        <f>IF(N178="snížená",J178,0)</f>
        <v>0</v>
      </c>
      <c r="BG178" s="146">
        <f>IF(N178="zákl. přenesená",J178,0)</f>
        <v>0</v>
      </c>
      <c r="BH178" s="146">
        <f>IF(N178="sníž. přenesená",J178,0)</f>
        <v>0</v>
      </c>
      <c r="BI178" s="146">
        <f>IF(N178="nulová",J178,0)</f>
        <v>0</v>
      </c>
      <c r="BJ178" s="14" t="s">
        <v>75</v>
      </c>
      <c r="BK178" s="146">
        <f>ROUND(I178*H178,2)</f>
        <v>0</v>
      </c>
      <c r="BL178" s="14" t="s">
        <v>178</v>
      </c>
      <c r="BM178" s="145" t="s">
        <v>272</v>
      </c>
    </row>
    <row r="179" spans="1:65" s="2" customFormat="1" ht="24.15" customHeight="1">
      <c r="A179" s="26"/>
      <c r="B179" s="133"/>
      <c r="C179" s="134" t="s">
        <v>273</v>
      </c>
      <c r="D179" s="134" t="s">
        <v>110</v>
      </c>
      <c r="E179" s="135" t="s">
        <v>274</v>
      </c>
      <c r="F179" s="136" t="s">
        <v>275</v>
      </c>
      <c r="G179" s="137" t="s">
        <v>206</v>
      </c>
      <c r="H179" s="138">
        <v>1466.5909999999999</v>
      </c>
      <c r="I179" s="139">
        <v>0</v>
      </c>
      <c r="J179" s="139">
        <f>ROUND(I179*H179,2)</f>
        <v>0</v>
      </c>
      <c r="K179" s="140"/>
      <c r="L179" s="27"/>
      <c r="M179" s="141"/>
      <c r="N179" s="142"/>
      <c r="O179" s="143"/>
      <c r="P179" s="143"/>
      <c r="Q179" s="143"/>
      <c r="R179" s="143"/>
      <c r="S179" s="143"/>
      <c r="T179" s="144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45" t="s">
        <v>178</v>
      </c>
      <c r="AT179" s="145" t="s">
        <v>110</v>
      </c>
      <c r="AU179" s="145" t="s">
        <v>77</v>
      </c>
      <c r="AY179" s="14" t="s">
        <v>108</v>
      </c>
      <c r="BE179" s="146">
        <f>IF(N179="základní",J179,0)</f>
        <v>0</v>
      </c>
      <c r="BF179" s="146">
        <f>IF(N179="snížená",J179,0)</f>
        <v>0</v>
      </c>
      <c r="BG179" s="146">
        <f>IF(N179="zákl. přenesená",J179,0)</f>
        <v>0</v>
      </c>
      <c r="BH179" s="146">
        <f>IF(N179="sníž. přenesená",J179,0)</f>
        <v>0</v>
      </c>
      <c r="BI179" s="146">
        <f>IF(N179="nulová",J179,0)</f>
        <v>0</v>
      </c>
      <c r="BJ179" s="14" t="s">
        <v>75</v>
      </c>
      <c r="BK179" s="146">
        <f>ROUND(I179*H179,2)</f>
        <v>0</v>
      </c>
      <c r="BL179" s="14" t="s">
        <v>178</v>
      </c>
      <c r="BM179" s="145" t="s">
        <v>276</v>
      </c>
    </row>
    <row r="180" spans="1:65" s="12" customFormat="1" ht="22.95" customHeight="1">
      <c r="B180" s="121"/>
      <c r="D180" s="122" t="s">
        <v>69</v>
      </c>
      <c r="E180" s="131" t="s">
        <v>277</v>
      </c>
      <c r="F180" s="131" t="s">
        <v>278</v>
      </c>
      <c r="J180" s="132">
        <f>BK180</f>
        <v>0</v>
      </c>
      <c r="L180" s="121"/>
      <c r="M180" s="125"/>
      <c r="N180" s="126"/>
      <c r="O180" s="126"/>
      <c r="P180" s="127"/>
      <c r="Q180" s="126"/>
      <c r="R180" s="127"/>
      <c r="S180" s="126"/>
      <c r="T180" s="128"/>
      <c r="AR180" s="122" t="s">
        <v>77</v>
      </c>
      <c r="AT180" s="129" t="s">
        <v>69</v>
      </c>
      <c r="AU180" s="129" t="s">
        <v>75</v>
      </c>
      <c r="AY180" s="122" t="s">
        <v>108</v>
      </c>
      <c r="BK180" s="130">
        <f>SUM(BK181:BK183)</f>
        <v>0</v>
      </c>
    </row>
    <row r="181" spans="1:65" s="2" customFormat="1" ht="21.75" customHeight="1">
      <c r="A181" s="26"/>
      <c r="B181" s="133"/>
      <c r="C181" s="134" t="s">
        <v>279</v>
      </c>
      <c r="D181" s="134" t="s">
        <v>110</v>
      </c>
      <c r="E181" s="135" t="s">
        <v>280</v>
      </c>
      <c r="F181" s="136" t="s">
        <v>281</v>
      </c>
      <c r="G181" s="137" t="s">
        <v>113</v>
      </c>
      <c r="H181" s="138">
        <v>47.29</v>
      </c>
      <c r="I181" s="139">
        <v>0</v>
      </c>
      <c r="J181" s="139">
        <f>ROUND(I181*H181,2)</f>
        <v>0</v>
      </c>
      <c r="K181" s="140"/>
      <c r="L181" s="27"/>
      <c r="M181" s="141"/>
      <c r="N181" s="142"/>
      <c r="O181" s="143"/>
      <c r="P181" s="143"/>
      <c r="Q181" s="143"/>
      <c r="R181" s="143"/>
      <c r="S181" s="143"/>
      <c r="T181" s="144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45" t="s">
        <v>178</v>
      </c>
      <c r="AT181" s="145" t="s">
        <v>110</v>
      </c>
      <c r="AU181" s="145" t="s">
        <v>77</v>
      </c>
      <c r="AY181" s="14" t="s">
        <v>108</v>
      </c>
      <c r="BE181" s="146">
        <f>IF(N181="základní",J181,0)</f>
        <v>0</v>
      </c>
      <c r="BF181" s="146">
        <f>IF(N181="snížená",J181,0)</f>
        <v>0</v>
      </c>
      <c r="BG181" s="146">
        <f>IF(N181="zákl. přenesená",J181,0)</f>
        <v>0</v>
      </c>
      <c r="BH181" s="146">
        <f>IF(N181="sníž. přenesená",J181,0)</f>
        <v>0</v>
      </c>
      <c r="BI181" s="146">
        <f>IF(N181="nulová",J181,0)</f>
        <v>0</v>
      </c>
      <c r="BJ181" s="14" t="s">
        <v>75</v>
      </c>
      <c r="BK181" s="146">
        <f>ROUND(I181*H181,2)</f>
        <v>0</v>
      </c>
      <c r="BL181" s="14" t="s">
        <v>178</v>
      </c>
      <c r="BM181" s="145" t="s">
        <v>282</v>
      </c>
    </row>
    <row r="182" spans="1:65" s="2" customFormat="1" ht="24.15" customHeight="1">
      <c r="A182" s="26"/>
      <c r="B182" s="133"/>
      <c r="C182" s="134" t="s">
        <v>283</v>
      </c>
      <c r="D182" s="134" t="s">
        <v>110</v>
      </c>
      <c r="E182" s="135" t="s">
        <v>284</v>
      </c>
      <c r="F182" s="136" t="s">
        <v>285</v>
      </c>
      <c r="G182" s="137" t="s">
        <v>113</v>
      </c>
      <c r="H182" s="138">
        <v>47.29</v>
      </c>
      <c r="I182" s="139">
        <v>0</v>
      </c>
      <c r="J182" s="139">
        <f>ROUND(I182*H182,2)</f>
        <v>0</v>
      </c>
      <c r="K182" s="140"/>
      <c r="L182" s="27"/>
      <c r="M182" s="141"/>
      <c r="N182" s="142"/>
      <c r="O182" s="143"/>
      <c r="P182" s="143"/>
      <c r="Q182" s="143"/>
      <c r="R182" s="143"/>
      <c r="S182" s="143"/>
      <c r="T182" s="144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45" t="s">
        <v>178</v>
      </c>
      <c r="AT182" s="145" t="s">
        <v>110</v>
      </c>
      <c r="AU182" s="145" t="s">
        <v>77</v>
      </c>
      <c r="AY182" s="14" t="s">
        <v>108</v>
      </c>
      <c r="BE182" s="146">
        <f>IF(N182="základní",J182,0)</f>
        <v>0</v>
      </c>
      <c r="BF182" s="146">
        <f>IF(N182="snížená",J182,0)</f>
        <v>0</v>
      </c>
      <c r="BG182" s="146">
        <f>IF(N182="zákl. přenesená",J182,0)</f>
        <v>0</v>
      </c>
      <c r="BH182" s="146">
        <f>IF(N182="sníž. přenesená",J182,0)</f>
        <v>0</v>
      </c>
      <c r="BI182" s="146">
        <f>IF(N182="nulová",J182,0)</f>
        <v>0</v>
      </c>
      <c r="BJ182" s="14" t="s">
        <v>75</v>
      </c>
      <c r="BK182" s="146">
        <f>ROUND(I182*H182,2)</f>
        <v>0</v>
      </c>
      <c r="BL182" s="14" t="s">
        <v>178</v>
      </c>
      <c r="BM182" s="145" t="s">
        <v>286</v>
      </c>
    </row>
    <row r="183" spans="1:65" s="2" customFormat="1" ht="24.15" customHeight="1">
      <c r="A183" s="26"/>
      <c r="B183" s="133"/>
      <c r="C183" s="134" t="s">
        <v>287</v>
      </c>
      <c r="D183" s="134" t="s">
        <v>110</v>
      </c>
      <c r="E183" s="135" t="s">
        <v>288</v>
      </c>
      <c r="F183" s="136" t="s">
        <v>289</v>
      </c>
      <c r="G183" s="137" t="s">
        <v>113</v>
      </c>
      <c r="H183" s="138">
        <v>47.29</v>
      </c>
      <c r="I183" s="139">
        <v>0</v>
      </c>
      <c r="J183" s="139">
        <f>ROUND(I183*H183,2)</f>
        <v>0</v>
      </c>
      <c r="K183" s="140"/>
      <c r="L183" s="27"/>
      <c r="M183" s="141"/>
      <c r="N183" s="142"/>
      <c r="O183" s="143"/>
      <c r="P183" s="143"/>
      <c r="Q183" s="143"/>
      <c r="R183" s="143"/>
      <c r="S183" s="143"/>
      <c r="T183" s="144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45" t="s">
        <v>178</v>
      </c>
      <c r="AT183" s="145" t="s">
        <v>110</v>
      </c>
      <c r="AU183" s="145" t="s">
        <v>77</v>
      </c>
      <c r="AY183" s="14" t="s">
        <v>108</v>
      </c>
      <c r="BE183" s="146">
        <f>IF(N183="základní",J183,0)</f>
        <v>0</v>
      </c>
      <c r="BF183" s="146">
        <f>IF(N183="snížená",J183,0)</f>
        <v>0</v>
      </c>
      <c r="BG183" s="146">
        <f>IF(N183="zákl. přenesená",J183,0)</f>
        <v>0</v>
      </c>
      <c r="BH183" s="146">
        <f>IF(N183="sníž. přenesená",J183,0)</f>
        <v>0</v>
      </c>
      <c r="BI183" s="146">
        <f>IF(N183="nulová",J183,0)</f>
        <v>0</v>
      </c>
      <c r="BJ183" s="14" t="s">
        <v>75</v>
      </c>
      <c r="BK183" s="146">
        <f>ROUND(I183*H183,2)</f>
        <v>0</v>
      </c>
      <c r="BL183" s="14" t="s">
        <v>178</v>
      </c>
      <c r="BM183" s="145" t="s">
        <v>290</v>
      </c>
    </row>
    <row r="184" spans="1:65" s="12" customFormat="1" ht="25.95" customHeight="1">
      <c r="B184" s="121"/>
      <c r="D184" s="122" t="s">
        <v>69</v>
      </c>
      <c r="E184" s="123" t="s">
        <v>215</v>
      </c>
      <c r="F184" s="123" t="s">
        <v>291</v>
      </c>
      <c r="J184" s="124">
        <f>BK184</f>
        <v>0</v>
      </c>
      <c r="L184" s="121"/>
      <c r="M184" s="125"/>
      <c r="N184" s="126"/>
      <c r="O184" s="126"/>
      <c r="P184" s="127"/>
      <c r="Q184" s="126"/>
      <c r="R184" s="127"/>
      <c r="S184" s="126"/>
      <c r="T184" s="128"/>
      <c r="AR184" s="122" t="s">
        <v>120</v>
      </c>
      <c r="AT184" s="129" t="s">
        <v>69</v>
      </c>
      <c r="AU184" s="129" t="s">
        <v>70</v>
      </c>
      <c r="AY184" s="122" t="s">
        <v>108</v>
      </c>
      <c r="BK184" s="130">
        <f>BK185</f>
        <v>0</v>
      </c>
    </row>
    <row r="185" spans="1:65" s="12" customFormat="1" ht="22.95" customHeight="1">
      <c r="B185" s="121"/>
      <c r="D185" s="122" t="s">
        <v>69</v>
      </c>
      <c r="E185" s="131" t="s">
        <v>292</v>
      </c>
      <c r="F185" s="131" t="s">
        <v>293</v>
      </c>
      <c r="J185" s="132">
        <f>BK185</f>
        <v>0</v>
      </c>
      <c r="L185" s="121"/>
      <c r="M185" s="125"/>
      <c r="N185" s="126"/>
      <c r="O185" s="126"/>
      <c r="P185" s="127"/>
      <c r="Q185" s="126"/>
      <c r="R185" s="127"/>
      <c r="S185" s="126"/>
      <c r="T185" s="128"/>
      <c r="AR185" s="122" t="s">
        <v>120</v>
      </c>
      <c r="AT185" s="129" t="s">
        <v>69</v>
      </c>
      <c r="AU185" s="129" t="s">
        <v>75</v>
      </c>
      <c r="AY185" s="122" t="s">
        <v>108</v>
      </c>
      <c r="BK185" s="130">
        <f>SUM(BK186:BK187)</f>
        <v>0</v>
      </c>
    </row>
    <row r="186" spans="1:65" s="2" customFormat="1" ht="24.15" customHeight="1">
      <c r="A186" s="26"/>
      <c r="B186" s="133"/>
      <c r="C186" s="134" t="s">
        <v>294</v>
      </c>
      <c r="D186" s="134" t="s">
        <v>110</v>
      </c>
      <c r="E186" s="135" t="s">
        <v>295</v>
      </c>
      <c r="F186" s="136" t="s">
        <v>296</v>
      </c>
      <c r="G186" s="137" t="s">
        <v>297</v>
      </c>
      <c r="H186" s="138">
        <v>1</v>
      </c>
      <c r="I186" s="139">
        <v>0</v>
      </c>
      <c r="J186" s="139">
        <f>ROUND(I186*H186,2)</f>
        <v>0</v>
      </c>
      <c r="K186" s="140"/>
      <c r="L186" s="27"/>
      <c r="M186" s="141"/>
      <c r="N186" s="142"/>
      <c r="O186" s="143"/>
      <c r="P186" s="143"/>
      <c r="Q186" s="143"/>
      <c r="R186" s="143"/>
      <c r="S186" s="143"/>
      <c r="T186" s="144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45" t="s">
        <v>298</v>
      </c>
      <c r="AT186" s="145" t="s">
        <v>110</v>
      </c>
      <c r="AU186" s="145" t="s">
        <v>77</v>
      </c>
      <c r="AY186" s="14" t="s">
        <v>108</v>
      </c>
      <c r="BE186" s="146">
        <f>IF(N186="základní",J186,0)</f>
        <v>0</v>
      </c>
      <c r="BF186" s="146">
        <f>IF(N186="snížená",J186,0)</f>
        <v>0</v>
      </c>
      <c r="BG186" s="146">
        <f>IF(N186="zákl. přenesená",J186,0)</f>
        <v>0</v>
      </c>
      <c r="BH186" s="146">
        <f>IF(N186="sníž. přenesená",J186,0)</f>
        <v>0</v>
      </c>
      <c r="BI186" s="146">
        <f>IF(N186="nulová",J186,0)</f>
        <v>0</v>
      </c>
      <c r="BJ186" s="14" t="s">
        <v>75</v>
      </c>
      <c r="BK186" s="146">
        <f>ROUND(I186*H186,2)</f>
        <v>0</v>
      </c>
      <c r="BL186" s="14" t="s">
        <v>298</v>
      </c>
      <c r="BM186" s="145" t="s">
        <v>299</v>
      </c>
    </row>
    <row r="187" spans="1:65" s="2" customFormat="1" ht="37.950000000000003" customHeight="1">
      <c r="A187" s="26"/>
      <c r="B187" s="133"/>
      <c r="C187" s="134" t="s">
        <v>300</v>
      </c>
      <c r="D187" s="134" t="s">
        <v>110</v>
      </c>
      <c r="E187" s="135" t="s">
        <v>301</v>
      </c>
      <c r="F187" s="136" t="s">
        <v>302</v>
      </c>
      <c r="G187" s="137" t="s">
        <v>297</v>
      </c>
      <c r="H187" s="138">
        <v>1</v>
      </c>
      <c r="I187" s="139">
        <v>0</v>
      </c>
      <c r="J187" s="139">
        <f>ROUND(I187*H187,2)</f>
        <v>0</v>
      </c>
      <c r="K187" s="140"/>
      <c r="L187" s="27"/>
      <c r="M187" s="157"/>
      <c r="N187" s="158"/>
      <c r="O187" s="159"/>
      <c r="P187" s="159"/>
      <c r="Q187" s="159"/>
      <c r="R187" s="159"/>
      <c r="S187" s="159"/>
      <c r="T187" s="160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45" t="s">
        <v>298</v>
      </c>
      <c r="AT187" s="145" t="s">
        <v>110</v>
      </c>
      <c r="AU187" s="145" t="s">
        <v>77</v>
      </c>
      <c r="AY187" s="14" t="s">
        <v>108</v>
      </c>
      <c r="BE187" s="146">
        <f>IF(N187="základní",J187,0)</f>
        <v>0</v>
      </c>
      <c r="BF187" s="146">
        <f>IF(N187="snížená",J187,0)</f>
        <v>0</v>
      </c>
      <c r="BG187" s="146">
        <f>IF(N187="zákl. přenesená",J187,0)</f>
        <v>0</v>
      </c>
      <c r="BH187" s="146">
        <f>IF(N187="sníž. přenesená",J187,0)</f>
        <v>0</v>
      </c>
      <c r="BI187" s="146">
        <f>IF(N187="nulová",J187,0)</f>
        <v>0</v>
      </c>
      <c r="BJ187" s="14" t="s">
        <v>75</v>
      </c>
      <c r="BK187" s="146">
        <f>ROUND(I187*H187,2)</f>
        <v>0</v>
      </c>
      <c r="BL187" s="14" t="s">
        <v>298</v>
      </c>
      <c r="BM187" s="145" t="s">
        <v>303</v>
      </c>
    </row>
    <row r="188" spans="1:65" s="2" customFormat="1" ht="6.9" customHeight="1">
      <c r="A188" s="26"/>
      <c r="B188" s="41"/>
      <c r="C188" s="42"/>
      <c r="D188" s="42"/>
      <c r="E188" s="42"/>
      <c r="F188" s="42"/>
      <c r="G188" s="42"/>
      <c r="H188" s="42"/>
      <c r="I188" s="42"/>
      <c r="J188" s="42"/>
      <c r="K188" s="42"/>
      <c r="L188" s="27"/>
      <c r="M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</row>
  </sheetData>
  <autoFilter ref="C127:K187" xr:uid="{00000000-0009-0000-0000-000001000000}"/>
  <mergeCells count="5">
    <mergeCell ref="E7:H7"/>
    <mergeCell ref="E25:H25"/>
    <mergeCell ref="E85:H85"/>
    <mergeCell ref="E120:H120"/>
    <mergeCell ref="L2:V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37-26-N - Modernizace schodišt </vt:lpstr>
      <vt:lpstr>'37-26-N - Modernizace schodišt '!Názvy_tisku</vt:lpstr>
      <vt:lpstr>'Rekapitulace stavby'!Názvy_tisku</vt:lpstr>
      <vt:lpstr>'37-26-N - Modernizace schodišt 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Doma\Doma</dc:creator>
  <cp:lastModifiedBy>Miroslav Pavlata</cp:lastModifiedBy>
  <dcterms:created xsi:type="dcterms:W3CDTF">2026-06-30T18:11:05Z</dcterms:created>
  <dcterms:modified xsi:type="dcterms:W3CDTF">2026-07-22T12:44:02Z</dcterms:modified>
</cp:coreProperties>
</file>